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945" windowWidth="15120" windowHeight="7170" firstSheet="7" activeTab="7"/>
  </bookViews>
  <sheets>
    <sheet name="1 полугодие 2015 года" sheetId="14" state="hidden" r:id="rId1"/>
    <sheet name="2 кв. 2021 год" sheetId="20" state="hidden" r:id="rId2"/>
    <sheet name="ЗП 2016" sheetId="26" state="hidden" r:id="rId3"/>
    <sheet name="Соц-эк показатели" sheetId="5" state="hidden" r:id="rId4"/>
    <sheet name="Показатели транспортной работы" sheetId="9" state="hidden" r:id="rId5"/>
    <sheet name="зп" sheetId="19" state="hidden" r:id="rId6"/>
    <sheet name="ЗП2" sheetId="25" state="hidden" r:id="rId7"/>
    <sheet name=" I квартал 2022 года" sheetId="27" r:id="rId8"/>
  </sheets>
  <calcPr calcId="125725" iterate="1"/>
</workbook>
</file>

<file path=xl/calcChain.xml><?xml version="1.0" encoding="utf-8"?>
<calcChain xmlns="http://schemas.openxmlformats.org/spreadsheetml/2006/main">
  <c r="E47" i="27"/>
  <c r="E46"/>
  <c r="E44"/>
  <c r="E43"/>
  <c r="E42"/>
  <c r="E41"/>
  <c r="E40"/>
  <c r="E39"/>
  <c r="E38"/>
  <c r="E37"/>
  <c r="E36"/>
  <c r="E35"/>
  <c r="E34"/>
  <c r="E33"/>
  <c r="E32"/>
  <c r="E31"/>
  <c r="E30"/>
  <c r="E29"/>
  <c r="E28"/>
  <c r="D27"/>
  <c r="D26" s="1"/>
  <c r="C27"/>
  <c r="C26" s="1"/>
  <c r="D14"/>
  <c r="C14"/>
  <c r="E14" s="1"/>
  <c r="D13"/>
  <c r="E13" s="1"/>
  <c r="C13"/>
  <c r="D12"/>
  <c r="C12"/>
  <c r="E12" s="1"/>
  <c r="D11"/>
  <c r="E11" s="1"/>
  <c r="C11"/>
  <c r="E10"/>
  <c r="C9"/>
  <c r="E9" s="1"/>
  <c r="D8"/>
  <c r="E8" s="1"/>
  <c r="C8"/>
  <c r="D7"/>
  <c r="C7"/>
  <c r="E7" s="1"/>
  <c r="D6"/>
  <c r="D15" s="1"/>
  <c r="C6"/>
  <c r="C15" s="1"/>
  <c r="E27" l="1"/>
  <c r="E15"/>
  <c r="E6"/>
  <c r="E26"/>
  <c r="C27" i="20"/>
  <c r="E32" l="1"/>
  <c r="E28"/>
  <c r="D27"/>
  <c r="D26"/>
  <c r="E27" l="1"/>
  <c r="C26"/>
  <c r="E26" s="1"/>
  <c r="E29"/>
  <c r="E30"/>
  <c r="E31"/>
  <c r="E47" l="1"/>
  <c r="E46"/>
  <c r="L8" i="26" l="1"/>
  <c r="K8"/>
  <c r="J8"/>
  <c r="H8"/>
  <c r="G8"/>
  <c r="E8"/>
  <c r="D8"/>
  <c r="L5"/>
  <c r="K5"/>
  <c r="J5"/>
  <c r="H5"/>
  <c r="G5"/>
  <c r="E5"/>
  <c r="D5"/>
  <c r="D11" i="5"/>
  <c r="G11"/>
  <c r="F11"/>
  <c r="E11"/>
  <c r="L8" i="25" l="1"/>
  <c r="K8"/>
  <c r="J8"/>
  <c r="H8"/>
  <c r="G8"/>
  <c r="E8"/>
  <c r="D8"/>
  <c r="L5"/>
  <c r="K5"/>
  <c r="J5"/>
  <c r="H5"/>
  <c r="G5"/>
  <c r="E5"/>
  <c r="D5"/>
  <c r="C6" i="20" l="1"/>
  <c r="D6"/>
  <c r="E6" s="1"/>
  <c r="C7"/>
  <c r="C15" s="1"/>
  <c r="D7"/>
  <c r="C8"/>
  <c r="D8"/>
  <c r="E8"/>
  <c r="C9"/>
  <c r="E9"/>
  <c r="E10"/>
  <c r="C11"/>
  <c r="D11"/>
  <c r="C12"/>
  <c r="D12"/>
  <c r="C13"/>
  <c r="D13"/>
  <c r="E13"/>
  <c r="C14"/>
  <c r="D14"/>
  <c r="E14" s="1"/>
  <c r="D15"/>
  <c r="E33"/>
  <c r="E34"/>
  <c r="E35"/>
  <c r="E36"/>
  <c r="E37"/>
  <c r="E38"/>
  <c r="E39"/>
  <c r="E40"/>
  <c r="E41"/>
  <c r="E42"/>
  <c r="E43"/>
  <c r="E44"/>
  <c r="E15" l="1"/>
  <c r="E12"/>
  <c r="E11"/>
  <c r="E7"/>
  <c r="K8" i="19"/>
  <c r="I8"/>
  <c r="G8"/>
  <c r="E8"/>
  <c r="D8"/>
  <c r="K5"/>
  <c r="J5"/>
  <c r="I5"/>
  <c r="G5"/>
  <c r="E5"/>
  <c r="D5"/>
  <c r="E33" i="14" l="1"/>
  <c r="E32"/>
  <c r="E28"/>
  <c r="E26"/>
  <c r="E43" l="1"/>
  <c r="E42"/>
  <c r="E41"/>
  <c r="E40"/>
  <c r="E39"/>
  <c r="E38"/>
  <c r="E37"/>
  <c r="E36"/>
  <c r="E35"/>
  <c r="E34"/>
  <c r="E31"/>
  <c r="E30"/>
  <c r="E29"/>
  <c r="D27"/>
  <c r="C27"/>
  <c r="D14"/>
  <c r="C14"/>
  <c r="E14" s="1"/>
  <c r="D13"/>
  <c r="C13"/>
  <c r="D12"/>
  <c r="C12"/>
  <c r="E12" s="1"/>
  <c r="D11"/>
  <c r="C11"/>
  <c r="E10"/>
  <c r="C9"/>
  <c r="E9" s="1"/>
  <c r="D8"/>
  <c r="C8"/>
  <c r="D7"/>
  <c r="C7"/>
  <c r="E7" s="1"/>
  <c r="D6"/>
  <c r="C6"/>
  <c r="C15" s="1"/>
  <c r="E27" l="1"/>
  <c r="E6"/>
  <c r="E8"/>
  <c r="E11"/>
  <c r="E13"/>
  <c r="D15"/>
  <c r="E15" s="1"/>
  <c r="G15" i="5" l="1"/>
  <c r="G12"/>
  <c r="G10"/>
  <c r="G8"/>
  <c r="E12" l="1"/>
  <c r="D46" i="9" l="1"/>
  <c r="D43"/>
  <c r="D37"/>
  <c r="E35"/>
  <c r="E34"/>
  <c r="E33"/>
  <c r="G32"/>
  <c r="G31"/>
  <c r="G29"/>
  <c r="D29"/>
  <c r="F28"/>
  <c r="E28"/>
  <c r="E25"/>
  <c r="E24"/>
  <c r="F22"/>
  <c r="E22"/>
  <c r="D22"/>
  <c r="E20"/>
  <c r="E19"/>
  <c r="G17"/>
  <c r="G16"/>
  <c r="D16"/>
  <c r="G15"/>
  <c r="F14"/>
  <c r="G14" s="1"/>
  <c r="E14"/>
  <c r="D14"/>
  <c r="G12"/>
  <c r="G11"/>
  <c r="G10"/>
  <c r="G9"/>
  <c r="G8"/>
  <c r="F7"/>
  <c r="G7" s="1"/>
  <c r="E7"/>
  <c r="F5"/>
  <c r="G5" s="1"/>
  <c r="E5"/>
  <c r="E15" i="5"/>
  <c r="E10"/>
  <c r="C9"/>
  <c r="E8"/>
  <c r="G22" i="9" l="1"/>
  <c r="G28"/>
</calcChain>
</file>

<file path=xl/sharedStrings.xml><?xml version="1.0" encoding="utf-8"?>
<sst xmlns="http://schemas.openxmlformats.org/spreadsheetml/2006/main" count="267" uniqueCount="128">
  <si>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</si>
  <si>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</si>
  <si>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</si>
  <si>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</si>
  <si>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</si>
  <si>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</si>
  <si>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</si>
  <si>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</si>
  <si>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</si>
  <si>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</si>
  <si>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</si>
  <si>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</si>
  <si>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</si>
  <si>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</si>
  <si>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</si>
  <si>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</si>
  <si>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</si>
  <si>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</si>
  <si>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</si>
  <si>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</si>
  <si>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</si>
  <si>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</si>
  <si>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</si>
  <si>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</si>
  <si>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</si>
  <si>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</si>
  <si>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</si>
  <si>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</si>
  <si>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</si>
  <si>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</si>
  <si>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</si>
  <si>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  <charset val="204"/>
      </rPr>
      <t>( по данным территориального органа федеральной службы государственной статистики 
по Саратовской области)</t>
    </r>
  </si>
  <si>
    <t>Транспортный комплекс</t>
  </si>
  <si>
    <t>ВСЕГО</t>
  </si>
  <si>
    <t xml:space="preserve"> 8 мес. 2008 г       </t>
  </si>
  <si>
    <t xml:space="preserve">Численность работающих                  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</si>
  <si>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</si>
  <si>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</si>
  <si>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</si>
  <si>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</si>
  <si>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</si>
  <si>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</si>
  <si>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</si>
  <si>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</si>
  <si>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</si>
  <si>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</si>
  <si>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</si>
  <si>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факт 2009 года</t>
  </si>
  <si>
    <t>факт 2010 года</t>
  </si>
  <si>
    <t>факт 2011 года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</si>
  <si>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</si>
  <si>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</si>
  <si>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</si>
  <si>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</si>
  <si>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</si>
  <si>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</si>
  <si>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</si>
  <si>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</si>
  <si>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</si>
  <si>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</si>
  <si>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</si>
  <si>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</si>
  <si>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</si>
  <si>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</si>
  <si>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</si>
  <si>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</si>
  <si>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Средства для обеспечения дополнительных расходных обязательств</t>
  </si>
  <si>
    <t xml:space="preserve"> рублей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</si>
  <si>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</si>
  <si>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</si>
  <si>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</si>
  <si>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</si>
  <si>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</si>
  <si>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</si>
  <si>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</si>
  <si>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факт 2012 года</t>
  </si>
  <si>
    <t>единица измерения</t>
  </si>
  <si>
    <t>оценка 
2013 года</t>
  </si>
  <si>
    <t>(тыс. руб.)</t>
  </si>
  <si>
    <t>факт 2013 года</t>
  </si>
  <si>
    <t>Подпрограмма "Модернизация и развитие транспортного комплекса"</t>
  </si>
  <si>
    <t>Подпрограмма "Повышение безопасности дорожного движения в Саратовской области"</t>
  </si>
  <si>
    <t>II</t>
  </si>
  <si>
    <t>Выполнение государственными автономными учреждениями государственных заданий</t>
  </si>
  <si>
    <r>
      <t xml:space="preserve">Показатели среднемесячной заработной платы в транспортно-дорожном комплексе 
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(по данным территориального органа федеральной службы государственной статистики по Саратовской области)</t>
    </r>
  </si>
  <si>
    <t>Дорожный комплекс</t>
  </si>
  <si>
    <t>Государственная программа "Развитие транспортной системы до 2020 года"</t>
  </si>
  <si>
    <t>Резервный фонд Правительства РФ</t>
  </si>
  <si>
    <t>III</t>
  </si>
  <si>
    <t>Кредиторская задолженность прошлых лет</t>
  </si>
  <si>
    <t>VI</t>
  </si>
  <si>
    <t>IV</t>
  </si>
  <si>
    <t>V</t>
  </si>
  <si>
    <t>VII</t>
  </si>
  <si>
    <t>Государственная программа Саратовской области "Информационное общество на 2014-2017 годы"</t>
  </si>
  <si>
    <t xml:space="preserve">Бюджетные назначения на 2015 год
</t>
  </si>
  <si>
    <t>ВСЕГО, в том числе:</t>
  </si>
  <si>
    <t>факт 2014 года</t>
  </si>
  <si>
    <t>Целевой ориентир на
  2015 год</t>
  </si>
  <si>
    <t>чел.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</si>
  <si>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июля 2015 года</t>
  </si>
  <si>
    <t>Подпрограмма "Модернизация и развитие автомобильных дорог общего пользования регионального и межмуниципального значенияСаратовской области"</t>
  </si>
  <si>
    <t>Кассовое исполнение по состоянию 
на 1 июля
2015 года</t>
  </si>
  <si>
    <t>июнь
  2014 года</t>
  </si>
  <si>
    <t>июнь
  2015 года</t>
  </si>
  <si>
    <t>факт 2015 года</t>
  </si>
  <si>
    <t>оценка 
2016 года</t>
  </si>
  <si>
    <t>Целевой ориентир на
  2016 год</t>
  </si>
  <si>
    <t>сентябрь
  2015 года</t>
  </si>
  <si>
    <t>сентябрь
  2016 года</t>
  </si>
  <si>
    <t xml:space="preserve"> 2015 год</t>
  </si>
  <si>
    <t xml:space="preserve"> 2016 год</t>
  </si>
  <si>
    <t>декабрь
  2015 года</t>
  </si>
  <si>
    <t>декабрь
  2016 года</t>
  </si>
  <si>
    <t>факт
2016 года</t>
  </si>
  <si>
    <t>I</t>
  </si>
  <si>
    <t>Государственная программа Саратовской области "Развитие транспортной системы"</t>
  </si>
  <si>
    <t>Подпрограмма "Модернизация и развитие транспортного комплекса Саратовской области"</t>
  </si>
  <si>
    <t>Подпрограмма "Развитие и обеспечение сохранности сети автомобильных дорог Саратовской области"</t>
  </si>
  <si>
    <t xml:space="preserve">Подпрограмма "Развитие рынка газового моторного топлива в Саратовской области"
</t>
  </si>
  <si>
    <t xml:space="preserve">Государственная программа Саратовской области "Профилактика правонарушений, терроризма, экстремизма и противодействие незаконному обороту наркотических средств" Подпрограмма "Профилактика терроризма и экстремизма в Саратовской области"
</t>
  </si>
  <si>
    <t xml:space="preserve">Государственная программа Саратовской области "Комплексное развитие сельских территорий"
Подпрограмма "Создание и развитие инфраструктуры на сельских территориях"
</t>
  </si>
  <si>
    <t xml:space="preserve">Бюджетные назначения на 2021 год
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</si>
  <si>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1 июля 2021 года</t>
  </si>
  <si>
    <t>Кассовое исполнение по состоянию 
на 1 июля
2021 года</t>
  </si>
  <si>
    <t>Сведения об использовании министерством транспорта и дорожного хозяйства Саратовской области  бюджетных средств, в том числе на реализацию мероприятий государственных программ Саратовской области,
 по состоянию на 31 марта 2022 года</t>
  </si>
  <si>
    <t xml:space="preserve">Бюджетные назначения на 2022 год
</t>
  </si>
  <si>
    <t>Кассовое исполнение по состоянию 
на 31 марта
2022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</si>
</sst>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12">
    <xf numFmtId="0" fontId="0" fillId="0" borderId="0" xfId="0"/>
    <xf numFmtId="0" fontId="3" fillId="0" borderId="0" xfId="1"/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2" borderId="13" xfId="1" applyFont="1" applyFill="1" applyBorder="1" applyAlignment="1">
      <alignment vertical="center"/>
    </xf>
    <xf numFmtId="0" fontId="5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center"/>
    </xf>
    <xf numFmtId="164" fontId="5" fillId="2" borderId="13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0" fontId="5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/>
    </xf>
    <xf numFmtId="164" fontId="5" fillId="2" borderId="17" xfId="1" applyNumberFormat="1" applyFont="1" applyFill="1" applyBorder="1" applyAlignment="1">
      <alignment horizontal="center"/>
    </xf>
    <xf numFmtId="165" fontId="5" fillId="0" borderId="20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 vertical="center"/>
    </xf>
    <xf numFmtId="164" fontId="6" fillId="0" borderId="5" xfId="1" applyNumberFormat="1" applyFont="1" applyBorder="1" applyAlignment="1">
      <alignment horizontal="center"/>
    </xf>
    <xf numFmtId="164" fontId="6" fillId="2" borderId="5" xfId="1" applyNumberFormat="1" applyFont="1" applyFill="1" applyBorder="1" applyAlignment="1">
      <alignment horizontal="center"/>
    </xf>
    <xf numFmtId="165" fontId="6" fillId="0" borderId="8" xfId="1" applyNumberFormat="1" applyFont="1" applyFill="1" applyBorder="1" applyAlignment="1">
      <alignment horizontal="center"/>
    </xf>
    <xf numFmtId="164" fontId="3" fillId="0" borderId="0" xfId="1" applyNumberForma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horizontal="center"/>
    </xf>
    <xf numFmtId="0" fontId="6" fillId="0" borderId="5" xfId="1" applyFont="1" applyBorder="1" applyAlignment="1">
      <alignment vertical="center" wrapText="1"/>
    </xf>
    <xf numFmtId="0" fontId="6" fillId="0" borderId="21" xfId="1" applyFont="1" applyBorder="1" applyAlignment="1">
      <alignment vertical="center"/>
    </xf>
    <xf numFmtId="0" fontId="5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/>
    </xf>
    <xf numFmtId="164" fontId="6" fillId="2" borderId="21" xfId="1" applyNumberFormat="1" applyFont="1" applyFill="1" applyBorder="1" applyAlignment="1">
      <alignment horizontal="center"/>
    </xf>
    <xf numFmtId="165" fontId="6" fillId="0" borderId="24" xfId="1" applyNumberFormat="1" applyFont="1" applyFill="1" applyBorder="1" applyAlignment="1">
      <alignment horizontal="center"/>
    </xf>
    <xf numFmtId="0" fontId="5" fillId="2" borderId="13" xfId="1" applyFont="1" applyFill="1" applyBorder="1"/>
    <xf numFmtId="0" fontId="5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5" fillId="0" borderId="15" xfId="1" applyFont="1" applyBorder="1"/>
    <xf numFmtId="0" fontId="6" fillId="3" borderId="17" xfId="1" applyFont="1" applyFill="1" applyBorder="1" applyAlignment="1">
      <alignment horizontal="right"/>
    </xf>
    <xf numFmtId="0" fontId="6" fillId="3" borderId="17" xfId="1" applyFont="1" applyFill="1" applyBorder="1" applyAlignment="1">
      <alignment horizontal="center"/>
    </xf>
    <xf numFmtId="0" fontId="6" fillId="3" borderId="18" xfId="1" applyFont="1" applyFill="1" applyBorder="1" applyAlignment="1">
      <alignment horizontal="center"/>
    </xf>
    <xf numFmtId="0" fontId="6" fillId="3" borderId="19" xfId="1" applyFont="1" applyFill="1" applyBorder="1"/>
    <xf numFmtId="164" fontId="6" fillId="3" borderId="17" xfId="1" applyNumberFormat="1" applyFont="1" applyFill="1" applyBorder="1" applyAlignment="1">
      <alignment horizontal="center"/>
    </xf>
    <xf numFmtId="165" fontId="6" fillId="0" borderId="20" xfId="1" applyNumberFormat="1" applyFont="1" applyFill="1" applyBorder="1" applyAlignment="1">
      <alignment horizontal="center"/>
    </xf>
    <xf numFmtId="0" fontId="6" fillId="3" borderId="5" xfId="1" applyFont="1" applyFill="1" applyBorder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164" fontId="6" fillId="3" borderId="7" xfId="1" applyNumberFormat="1" applyFont="1" applyFill="1" applyBorder="1"/>
    <xf numFmtId="164" fontId="6" fillId="3" borderId="5" xfId="1" applyNumberFormat="1" applyFont="1" applyFill="1" applyBorder="1" applyAlignment="1">
      <alignment horizontal="center"/>
    </xf>
    <xf numFmtId="0" fontId="6" fillId="3" borderId="21" xfId="1" applyFont="1" applyFill="1" applyBorder="1" applyAlignment="1">
      <alignment horizontal="right"/>
    </xf>
    <xf numFmtId="0" fontId="6" fillId="3" borderId="21" xfId="1" applyFont="1" applyFill="1" applyBorder="1" applyAlignment="1">
      <alignment horizontal="center"/>
    </xf>
    <xf numFmtId="0" fontId="6" fillId="3" borderId="22" xfId="1" applyFont="1" applyFill="1" applyBorder="1" applyAlignment="1">
      <alignment horizontal="center"/>
    </xf>
    <xf numFmtId="164" fontId="6" fillId="3" borderId="23" xfId="1" applyNumberFormat="1" applyFont="1" applyFill="1" applyBorder="1"/>
    <xf numFmtId="164" fontId="6" fillId="3" borderId="21" xfId="1" applyNumberFormat="1" applyFont="1" applyFill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164" fontId="6" fillId="0" borderId="1" xfId="1" applyNumberFormat="1" applyFont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5" fontId="6" fillId="0" borderId="4" xfId="1" applyNumberFormat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/>
    <xf numFmtId="2" fontId="6" fillId="2" borderId="5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/>
    </xf>
    <xf numFmtId="164" fontId="6" fillId="0" borderId="7" xfId="1" applyNumberFormat="1" applyFont="1" applyBorder="1"/>
    <xf numFmtId="0" fontId="6" fillId="0" borderId="9" xfId="1" applyFont="1" applyBorder="1" applyAlignment="1">
      <alignment horizontal="left" vertic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/>
    <xf numFmtId="164" fontId="6" fillId="2" borderId="9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5" fillId="2" borderId="25" xfId="1" applyFont="1" applyFill="1" applyBorder="1"/>
    <xf numFmtId="0" fontId="5" fillId="0" borderId="25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5" fillId="0" borderId="27" xfId="1" applyFont="1" applyBorder="1"/>
    <xf numFmtId="164" fontId="5" fillId="2" borderId="25" xfId="1" applyNumberFormat="1" applyFont="1" applyFill="1" applyBorder="1" applyAlignment="1">
      <alignment horizontal="center"/>
    </xf>
    <xf numFmtId="165" fontId="5" fillId="2" borderId="28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0" fontId="6" fillId="0" borderId="21" xfId="1" applyFont="1" applyBorder="1" applyAlignment="1">
      <alignment horizontal="left" vertic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/>
    <xf numFmtId="165" fontId="6" fillId="2" borderId="24" xfId="1" applyNumberFormat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9" xfId="1" applyFont="1" applyBorder="1"/>
    <xf numFmtId="164" fontId="6" fillId="2" borderId="29" xfId="1" applyNumberFormat="1" applyFont="1" applyFill="1" applyBorder="1" applyAlignment="1">
      <alignment horizontal="center"/>
    </xf>
    <xf numFmtId="165" fontId="6" fillId="2" borderId="30" xfId="1" applyNumberFormat="1" applyFont="1" applyFill="1" applyBorder="1" applyAlignment="1">
      <alignment horizontal="center"/>
    </xf>
    <xf numFmtId="164" fontId="6" fillId="0" borderId="15" xfId="1" applyNumberFormat="1" applyFont="1" applyBorder="1"/>
    <xf numFmtId="165" fontId="5" fillId="2" borderId="16" xfId="1" applyNumberFormat="1" applyFont="1" applyFill="1" applyBorder="1" applyAlignment="1">
      <alignment horizontal="center"/>
    </xf>
    <xf numFmtId="0" fontId="6" fillId="0" borderId="25" xfId="1" applyFont="1" applyBorder="1" applyAlignment="1">
      <alignment horizontal="left" vertical="center"/>
    </xf>
    <xf numFmtId="0" fontId="5" fillId="0" borderId="25" xfId="1" applyFont="1" applyBorder="1" applyAlignment="1">
      <alignment horizontal="center" wrapText="1"/>
    </xf>
    <xf numFmtId="0" fontId="6" fillId="0" borderId="26" xfId="1" applyFont="1" applyBorder="1" applyAlignment="1">
      <alignment horizontal="center"/>
    </xf>
    <xf numFmtId="164" fontId="6" fillId="0" borderId="27" xfId="1" applyNumberFormat="1" applyFont="1" applyBorder="1"/>
    <xf numFmtId="164" fontId="6" fillId="2" borderId="25" xfId="1" applyNumberFormat="1" applyFont="1" applyFill="1" applyBorder="1" applyAlignment="1">
      <alignment horizontal="center"/>
    </xf>
    <xf numFmtId="165" fontId="6" fillId="2" borderId="28" xfId="1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164" fontId="6" fillId="0" borderId="3" xfId="1" applyNumberFormat="1" applyFont="1" applyBorder="1"/>
    <xf numFmtId="49" fontId="6" fillId="0" borderId="5" xfId="1" applyNumberFormat="1" applyFont="1" applyBorder="1" applyAlignment="1">
      <alignment horizontal="center"/>
    </xf>
    <xf numFmtId="2" fontId="6" fillId="0" borderId="7" xfId="1" applyNumberFormat="1" applyFont="1" applyBorder="1"/>
    <xf numFmtId="164" fontId="6" fillId="4" borderId="5" xfId="1" applyNumberFormat="1" applyFont="1" applyFill="1" applyBorder="1" applyAlignment="1">
      <alignment horizontal="center"/>
    </xf>
    <xf numFmtId="165" fontId="6" fillId="4" borderId="8" xfId="1" applyNumberFormat="1" applyFont="1" applyFill="1" applyBorder="1" applyAlignment="1">
      <alignment horizontal="center"/>
    </xf>
    <xf numFmtId="0" fontId="6" fillId="0" borderId="5" xfId="1" applyFont="1" applyBorder="1" applyAlignment="1">
      <alignment horizontal="left"/>
    </xf>
    <xf numFmtId="49" fontId="6" fillId="0" borderId="9" xfId="1" applyNumberFormat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6" fillId="2" borderId="9" xfId="1" applyNumberFormat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right"/>
    </xf>
    <xf numFmtId="0" fontId="7" fillId="0" borderId="31" xfId="1" applyFont="1" applyBorder="1" applyAlignment="1">
      <alignment horizontal="center"/>
    </xf>
    <xf numFmtId="164" fontId="7" fillId="0" borderId="31" xfId="1" applyNumberFormat="1" applyFont="1" applyBorder="1"/>
    <xf numFmtId="164" fontId="7" fillId="0" borderId="0" xfId="1" applyNumberFormat="1" applyFont="1"/>
    <xf numFmtId="0" fontId="8" fillId="0" borderId="0" xfId="1" applyFont="1"/>
    <xf numFmtId="0" fontId="3" fillId="0" borderId="0" xfId="1" applyAlignment="1">
      <alignment horizontal="center"/>
    </xf>
    <xf numFmtId="0" fontId="9" fillId="0" borderId="32" xfId="1" applyFont="1" applyBorder="1" applyAlignment="1">
      <alignment wrapText="1"/>
    </xf>
    <xf numFmtId="0" fontId="3" fillId="0" borderId="32" xfId="1" applyBorder="1" applyAlignment="1">
      <alignment horizontal="center"/>
    </xf>
    <xf numFmtId="0" fontId="3" fillId="0" borderId="32" xfId="1" applyBorder="1"/>
    <xf numFmtId="0" fontId="3" fillId="0" borderId="32" xfId="1" applyBorder="1" applyAlignment="1">
      <alignment horizontal="right"/>
    </xf>
    <xf numFmtId="164" fontId="3" fillId="0" borderId="32" xfId="1" applyNumberFormat="1" applyBorder="1"/>
    <xf numFmtId="0" fontId="10" fillId="0" borderId="2" xfId="1" applyFont="1" applyBorder="1" applyAlignment="1">
      <alignment horizontal="center" vertical="center" wrapText="1"/>
    </xf>
    <xf numFmtId="0" fontId="15" fillId="2" borderId="17" xfId="1" applyFont="1" applyFill="1" applyBorder="1" applyAlignment="1">
      <alignment vertical="center" wrapText="1"/>
    </xf>
    <xf numFmtId="0" fontId="15" fillId="2" borderId="17" xfId="1" applyFont="1" applyFill="1" applyBorder="1" applyAlignment="1">
      <alignment horizontal="center" vertical="center" wrapText="1"/>
    </xf>
    <xf numFmtId="164" fontId="13" fillId="2" borderId="18" xfId="1" applyNumberFormat="1" applyFont="1" applyFill="1" applyBorder="1" applyAlignment="1">
      <alignment horizontal="center" vertical="center"/>
    </xf>
    <xf numFmtId="166" fontId="13" fillId="2" borderId="31" xfId="1" applyNumberFormat="1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vertical="center" wrapText="1"/>
    </xf>
    <xf numFmtId="0" fontId="15" fillId="0" borderId="21" xfId="1" applyFont="1" applyBorder="1" applyAlignment="1">
      <alignment horizontal="center" vertical="center" wrapText="1"/>
    </xf>
    <xf numFmtId="164" fontId="13" fillId="2" borderId="22" xfId="1" applyNumberFormat="1" applyFont="1" applyFill="1" applyBorder="1" applyAlignment="1">
      <alignment horizontal="center" vertical="center"/>
    </xf>
    <xf numFmtId="166" fontId="13" fillId="2" borderId="29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166" fontId="13" fillId="2" borderId="33" xfId="1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left" vertical="center" wrapText="1"/>
    </xf>
    <xf numFmtId="0" fontId="15" fillId="0" borderId="9" xfId="1" applyFont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/>
    </xf>
    <xf numFmtId="166" fontId="13" fillId="2" borderId="34" xfId="1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15" fillId="0" borderId="17" xfId="1" applyFont="1" applyBorder="1" applyAlignment="1">
      <alignment horizontal="center" vertical="center" wrapText="1"/>
    </xf>
    <xf numFmtId="0" fontId="15" fillId="0" borderId="9" xfId="1" applyFont="1" applyFill="1" applyBorder="1" applyAlignment="1">
      <alignment vertical="center" wrapText="1"/>
    </xf>
    <xf numFmtId="0" fontId="15" fillId="0" borderId="17" xfId="1" applyFont="1" applyFill="1" applyBorder="1" applyAlignment="1">
      <alignment vertical="center" wrapText="1"/>
    </xf>
    <xf numFmtId="164" fontId="13" fillId="2" borderId="17" xfId="1" applyNumberFormat="1" applyFont="1" applyFill="1" applyBorder="1" applyAlignment="1">
      <alignment horizontal="center" vertical="center"/>
    </xf>
    <xf numFmtId="164" fontId="13" fillId="2" borderId="36" xfId="1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 wrapText="1"/>
    </xf>
    <xf numFmtId="164" fontId="16" fillId="2" borderId="37" xfId="1" applyNumberFormat="1" applyFont="1" applyFill="1" applyBorder="1" applyAlignment="1">
      <alignment horizontal="center" vertical="center"/>
    </xf>
    <xf numFmtId="164" fontId="16" fillId="2" borderId="21" xfId="1" applyNumberFormat="1" applyFont="1" applyFill="1" applyBorder="1" applyAlignment="1">
      <alignment vertical="center"/>
    </xf>
    <xf numFmtId="164" fontId="13" fillId="2" borderId="5" xfId="1" applyNumberFormat="1" applyFont="1" applyFill="1" applyBorder="1" applyAlignment="1">
      <alignment horizontal="center" vertical="center"/>
    </xf>
    <xf numFmtId="164" fontId="13" fillId="2" borderId="37" xfId="1" applyNumberFormat="1" applyFont="1" applyFill="1" applyBorder="1" applyAlignment="1">
      <alignment horizontal="center" vertical="center"/>
    </xf>
    <xf numFmtId="164" fontId="13" fillId="2" borderId="9" xfId="1" applyNumberFormat="1" applyFont="1" applyFill="1" applyBorder="1" applyAlignment="1">
      <alignment horizontal="center" vertical="center"/>
    </xf>
    <xf numFmtId="164" fontId="13" fillId="2" borderId="38" xfId="1" applyNumberFormat="1" applyFont="1" applyFill="1" applyBorder="1" applyAlignment="1">
      <alignment horizontal="center" vertical="center"/>
    </xf>
    <xf numFmtId="164" fontId="13" fillId="2" borderId="39" xfId="1" applyNumberFormat="1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6" fillId="0" borderId="0" xfId="1" applyFont="1" applyBorder="1"/>
    <xf numFmtId="0" fontId="6" fillId="5" borderId="0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0" borderId="42" xfId="0" applyFont="1" applyBorder="1" applyAlignment="1">
      <alignment horizontal="center" wrapText="1"/>
    </xf>
    <xf numFmtId="0" fontId="18" fillId="0" borderId="36" xfId="0" applyFont="1" applyBorder="1"/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0" fontId="18" fillId="0" borderId="37" xfId="0" applyFont="1" applyBorder="1"/>
    <xf numFmtId="0" fontId="18" fillId="0" borderId="5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8" fillId="0" borderId="5" xfId="0" applyFont="1" applyBorder="1"/>
    <xf numFmtId="0" fontId="18" fillId="0" borderId="44" xfId="0" applyFont="1" applyBorder="1"/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40" xfId="0" applyFont="1" applyBorder="1"/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2" fillId="0" borderId="0" xfId="0" applyFont="1"/>
    <xf numFmtId="0" fontId="21" fillId="0" borderId="0" xfId="0" applyFont="1"/>
    <xf numFmtId="0" fontId="22" fillId="0" borderId="0" xfId="0" applyFont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3" fillId="5" borderId="0" xfId="1" applyFont="1" applyFill="1" applyAlignment="1">
      <alignment horizontal="left" vertical="center"/>
    </xf>
    <xf numFmtId="0" fontId="11" fillId="0" borderId="13" xfId="0" applyFont="1" applyFill="1" applyBorder="1" applyAlignment="1">
      <alignment horizontal="center" vertical="center" wrapText="1"/>
    </xf>
    <xf numFmtId="166" fontId="25" fillId="0" borderId="25" xfId="0" applyNumberFormat="1" applyFont="1" applyBorder="1" applyAlignment="1">
      <alignment horizontal="center"/>
    </xf>
    <xf numFmtId="166" fontId="25" fillId="2" borderId="25" xfId="0" applyNumberFormat="1" applyFont="1" applyFill="1" applyBorder="1" applyAlignment="1">
      <alignment horizontal="center"/>
    </xf>
    <xf numFmtId="164" fontId="28" fillId="0" borderId="13" xfId="0" applyNumberFormat="1" applyFont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166" fontId="20" fillId="0" borderId="48" xfId="0" applyNumberFormat="1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0" fillId="0" borderId="49" xfId="0" applyNumberFormat="1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/>
    </xf>
    <xf numFmtId="166" fontId="20" fillId="0" borderId="47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166" fontId="20" fillId="0" borderId="8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  <xf numFmtId="166" fontId="17" fillId="0" borderId="16" xfId="0" applyNumberFormat="1" applyFont="1" applyBorder="1" applyAlignment="1">
      <alignment horizontal="center" vertical="center"/>
    </xf>
    <xf numFmtId="166" fontId="20" fillId="0" borderId="20" xfId="0" applyNumberFormat="1" applyFont="1" applyBorder="1" applyAlignment="1">
      <alignment horizontal="center" vertical="center"/>
    </xf>
    <xf numFmtId="166" fontId="20" fillId="0" borderId="5" xfId="0" applyNumberFormat="1" applyFont="1" applyBorder="1" applyAlignment="1">
      <alignment horizontal="center" vertical="center"/>
    </xf>
    <xf numFmtId="166" fontId="24" fillId="2" borderId="5" xfId="0" applyNumberFormat="1" applyFont="1" applyFill="1" applyBorder="1" applyAlignment="1">
      <alignment horizontal="center" vertical="center"/>
    </xf>
    <xf numFmtId="166" fontId="20" fillId="0" borderId="21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20" fillId="0" borderId="1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66" fontId="17" fillId="0" borderId="46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0" fontId="18" fillId="0" borderId="13" xfId="0" applyFont="1" applyBorder="1"/>
    <xf numFmtId="0" fontId="11" fillId="0" borderId="46" xfId="0" applyFont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2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horizontal="right"/>
    </xf>
    <xf numFmtId="164" fontId="28" fillId="0" borderId="46" xfId="0" applyNumberFormat="1" applyFont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0" fontId="18" fillId="0" borderId="25" xfId="0" applyFont="1" applyBorder="1"/>
    <xf numFmtId="0" fontId="18" fillId="0" borderId="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166" fontId="19" fillId="0" borderId="50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2" borderId="1" xfId="0" applyNumberFormat="1" applyFont="1" applyFill="1" applyBorder="1" applyAlignment="1">
      <alignment horizontal="center"/>
    </xf>
    <xf numFmtId="166" fontId="25" fillId="2" borderId="50" xfId="0" applyNumberFormat="1" applyFont="1" applyFill="1" applyBorder="1" applyAlignment="1">
      <alignment horizontal="center"/>
    </xf>
    <xf numFmtId="0" fontId="28" fillId="0" borderId="9" xfId="0" applyFont="1" applyBorder="1" applyAlignment="1">
      <alignment horizontal="right"/>
    </xf>
    <xf numFmtId="0" fontId="18" fillId="0" borderId="51" xfId="0" applyFont="1" applyBorder="1" applyAlignment="1">
      <alignment horizontal="center"/>
    </xf>
    <xf numFmtId="164" fontId="28" fillId="0" borderId="9" xfId="0" applyNumberFormat="1" applyFont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164" fontId="28" fillId="2" borderId="9" xfId="0" applyNumberFormat="1" applyFont="1" applyFill="1" applyBorder="1" applyAlignment="1">
      <alignment horizontal="right"/>
    </xf>
    <xf numFmtId="164" fontId="18" fillId="2" borderId="51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 vertical="center"/>
    </xf>
    <xf numFmtId="166" fontId="20" fillId="0" borderId="25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66" fontId="20" fillId="0" borderId="9" xfId="0" applyNumberFormat="1" applyFont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center" wrapText="1"/>
    </xf>
    <xf numFmtId="0" fontId="19" fillId="0" borderId="52" xfId="0" applyFont="1" applyBorder="1"/>
    <xf numFmtId="0" fontId="19" fillId="0" borderId="25" xfId="0" applyFont="1" applyFill="1" applyBorder="1" applyAlignment="1">
      <alignment horizontal="left" vertical="center" wrapText="1"/>
    </xf>
    <xf numFmtId="166" fontId="17" fillId="0" borderId="0" xfId="0" applyNumberFormat="1" applyFont="1" applyBorder="1" applyAlignment="1">
      <alignment horizontal="center" vertical="center"/>
    </xf>
    <xf numFmtId="166" fontId="17" fillId="0" borderId="25" xfId="0" applyNumberFormat="1" applyFont="1" applyBorder="1" applyAlignment="1">
      <alignment horizontal="center" vertical="center"/>
    </xf>
    <xf numFmtId="166" fontId="17" fillId="0" borderId="28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166" fontId="24" fillId="0" borderId="49" xfId="0" applyNumberFormat="1" applyFont="1" applyBorder="1" applyAlignment="1">
      <alignment horizontal="center" vertical="center"/>
    </xf>
    <xf numFmtId="166" fontId="24" fillId="2" borderId="21" xfId="0" applyNumberFormat="1" applyFont="1" applyFill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 wrapText="1"/>
    </xf>
    <xf numFmtId="166" fontId="20" fillId="0" borderId="54" xfId="0" applyNumberFormat="1" applyFont="1" applyBorder="1" applyAlignment="1">
      <alignment horizontal="center" vertical="center"/>
    </xf>
    <xf numFmtId="166" fontId="20" fillId="0" borderId="39" xfId="0" applyNumberFormat="1" applyFont="1" applyBorder="1" applyAlignment="1">
      <alignment horizontal="center" vertical="center"/>
    </xf>
    <xf numFmtId="166" fontId="20" fillId="0" borderId="55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166" fontId="20" fillId="0" borderId="46" xfId="0" applyNumberFormat="1" applyFont="1" applyBorder="1" applyAlignment="1">
      <alignment horizontal="center" vertical="center"/>
    </xf>
    <xf numFmtId="166" fontId="20" fillId="2" borderId="13" xfId="0" applyNumberFormat="1" applyFont="1" applyFill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0" fillId="2" borderId="0" xfId="0" applyFill="1"/>
    <xf numFmtId="164" fontId="18" fillId="2" borderId="9" xfId="0" applyNumberFormat="1" applyFont="1" applyFill="1" applyBorder="1" applyAlignment="1">
      <alignment horizontal="center"/>
    </xf>
    <xf numFmtId="166" fontId="20" fillId="2" borderId="25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18" fillId="2" borderId="0" xfId="0" applyFont="1" applyFill="1"/>
    <xf numFmtId="0" fontId="19" fillId="2" borderId="4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42" xfId="0" applyFont="1" applyFill="1" applyBorder="1" applyAlignment="1">
      <alignment horizontal="center" wrapText="1"/>
    </xf>
    <xf numFmtId="0" fontId="18" fillId="2" borderId="36" xfId="0" applyFont="1" applyFill="1" applyBorder="1"/>
    <xf numFmtId="0" fontId="18" fillId="2" borderId="17" xfId="0" applyFont="1" applyFill="1" applyBorder="1" applyAlignment="1">
      <alignment wrapText="1"/>
    </xf>
    <xf numFmtId="0" fontId="18" fillId="2" borderId="18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"/>
    </xf>
    <xf numFmtId="164" fontId="18" fillId="2" borderId="35" xfId="0" applyNumberFormat="1" applyFont="1" applyFill="1" applyBorder="1" applyAlignment="1">
      <alignment horizontal="center"/>
    </xf>
    <xf numFmtId="0" fontId="18" fillId="2" borderId="37" xfId="0" applyFont="1" applyFill="1" applyBorder="1"/>
    <xf numFmtId="0" fontId="18" fillId="2" borderId="5" xfId="0" applyFont="1" applyFill="1" applyBorder="1" applyAlignment="1">
      <alignment wrapText="1"/>
    </xf>
    <xf numFmtId="0" fontId="18" fillId="2" borderId="6" xfId="0" applyFont="1" applyFill="1" applyBorder="1" applyAlignment="1">
      <alignment horizontal="center"/>
    </xf>
    <xf numFmtId="0" fontId="18" fillId="2" borderId="32" xfId="0" applyFont="1" applyFill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4" xfId="0" applyFont="1" applyFill="1" applyBorder="1"/>
    <xf numFmtId="0" fontId="18" fillId="2" borderId="21" xfId="0" applyFont="1" applyFill="1" applyBorder="1" applyAlignment="1">
      <alignment wrapText="1"/>
    </xf>
    <xf numFmtId="0" fontId="18" fillId="2" borderId="22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164" fontId="18" fillId="2" borderId="30" xfId="0" applyNumberFormat="1" applyFont="1" applyFill="1" applyBorder="1" applyAlignment="1">
      <alignment horizontal="center"/>
    </xf>
    <xf numFmtId="0" fontId="19" fillId="2" borderId="40" xfId="0" applyFont="1" applyFill="1" applyBorder="1"/>
    <xf numFmtId="0" fontId="19" fillId="2" borderId="13" xfId="0" applyFont="1" applyFill="1" applyBorder="1"/>
    <xf numFmtId="0" fontId="19" fillId="2" borderId="14" xfId="0" applyFont="1" applyFill="1" applyBorder="1" applyAlignment="1">
      <alignment horizontal="center"/>
    </xf>
    <xf numFmtId="0" fontId="19" fillId="2" borderId="41" xfId="0" applyFont="1" applyFill="1" applyBorder="1" applyAlignment="1">
      <alignment horizontal="center"/>
    </xf>
    <xf numFmtId="164" fontId="19" fillId="2" borderId="42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0" fontId="17" fillId="2" borderId="4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9" fillId="2" borderId="52" xfId="0" applyFont="1" applyFill="1" applyBorder="1"/>
    <xf numFmtId="0" fontId="19" fillId="2" borderId="25" xfId="0" applyFont="1" applyFill="1" applyBorder="1" applyAlignment="1">
      <alignment horizontal="left" vertical="center" wrapText="1"/>
    </xf>
    <xf numFmtId="166" fontId="17" fillId="2" borderId="13" xfId="0" applyNumberFormat="1" applyFont="1" applyFill="1" applyBorder="1" applyAlignment="1">
      <alignment horizontal="center" vertical="center"/>
    </xf>
    <xf numFmtId="166" fontId="17" fillId="2" borderId="13" xfId="0" applyNumberFormat="1" applyFont="1" applyFill="1" applyBorder="1" applyAlignment="1">
      <alignment horizontal="center" vertical="center" wrapText="1"/>
    </xf>
    <xf numFmtId="166" fontId="0" fillId="2" borderId="0" xfId="0" applyNumberFormat="1" applyFill="1"/>
    <xf numFmtId="0" fontId="17" fillId="2" borderId="40" xfId="0" applyFont="1" applyFill="1" applyBorder="1" applyAlignment="1">
      <alignment horizontal="left" wrapText="1"/>
    </xf>
    <xf numFmtId="0" fontId="17" fillId="2" borderId="36" xfId="0" applyFont="1" applyFill="1" applyBorder="1" applyAlignment="1">
      <alignment horizontal="center" vertical="center"/>
    </xf>
    <xf numFmtId="166" fontId="20" fillId="2" borderId="47" xfId="0" applyNumberFormat="1" applyFont="1" applyFill="1" applyBorder="1" applyAlignment="1">
      <alignment horizontal="center" vertical="center"/>
    </xf>
    <xf numFmtId="166" fontId="20" fillId="2" borderId="17" xfId="0" applyNumberFormat="1" applyFont="1" applyFill="1" applyBorder="1" applyAlignment="1">
      <alignment horizontal="center" vertical="center"/>
    </xf>
    <xf numFmtId="166" fontId="20" fillId="2" borderId="20" xfId="0" applyNumberFormat="1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left" vertical="top" wrapText="1"/>
    </xf>
    <xf numFmtId="166" fontId="24" fillId="2" borderId="48" xfId="0" applyNumberFormat="1" applyFont="1" applyFill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left" vertical="top" wrapText="1"/>
    </xf>
    <xf numFmtId="166" fontId="24" fillId="2" borderId="49" xfId="0" applyNumberFormat="1" applyFont="1" applyFill="1" applyBorder="1" applyAlignment="1">
      <alignment horizontal="center" vertical="center"/>
    </xf>
    <xf numFmtId="0" fontId="17" fillId="2" borderId="52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left" vertical="top" wrapText="1"/>
    </xf>
    <xf numFmtId="166" fontId="20" fillId="2" borderId="0" xfId="0" applyNumberFormat="1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left" vertical="top" wrapText="1"/>
    </xf>
    <xf numFmtId="166" fontId="20" fillId="2" borderId="46" xfId="0" applyNumberFormat="1" applyFont="1" applyFill="1" applyBorder="1" applyAlignment="1">
      <alignment horizontal="center" vertical="center"/>
    </xf>
    <xf numFmtId="166" fontId="20" fillId="2" borderId="16" xfId="0" applyNumberFormat="1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left" vertical="top" wrapText="1"/>
    </xf>
    <xf numFmtId="166" fontId="20" fillId="2" borderId="55" xfId="0" applyNumberFormat="1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7" xfId="0" applyFont="1" applyFill="1" applyBorder="1" applyAlignment="1">
      <alignment horizontal="center" vertical="center"/>
    </xf>
    <xf numFmtId="166" fontId="20" fillId="2" borderId="5" xfId="0" applyNumberFormat="1" applyFont="1" applyFill="1" applyBorder="1" applyAlignment="1">
      <alignment horizontal="center" vertical="center"/>
    </xf>
    <xf numFmtId="166" fontId="20" fillId="2" borderId="8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top" wrapText="1"/>
    </xf>
    <xf numFmtId="166" fontId="20" fillId="2" borderId="21" xfId="0" applyNumberFormat="1" applyFont="1" applyFill="1" applyBorder="1" applyAlignment="1">
      <alignment horizontal="center" vertical="center"/>
    </xf>
    <xf numFmtId="166" fontId="20" fillId="2" borderId="24" xfId="0" applyNumberFormat="1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left" vertical="top" wrapText="1"/>
    </xf>
    <xf numFmtId="166" fontId="17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 wrapText="1"/>
    </xf>
    <xf numFmtId="0" fontId="17" fillId="2" borderId="56" xfId="0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 wrapText="1"/>
    </xf>
    <xf numFmtId="0" fontId="19" fillId="2" borderId="32" xfId="0" applyFont="1" applyFill="1" applyBorder="1"/>
    <xf numFmtId="0" fontId="19" fillId="2" borderId="32" xfId="0" applyFont="1" applyFill="1" applyBorder="1" applyAlignment="1">
      <alignment horizontal="left" vertical="center" wrapText="1"/>
    </xf>
    <xf numFmtId="166" fontId="17" fillId="2" borderId="32" xfId="0" applyNumberFormat="1" applyFont="1" applyFill="1" applyBorder="1" applyAlignment="1">
      <alignment horizontal="center" vertical="center"/>
    </xf>
    <xf numFmtId="166" fontId="17" fillId="2" borderId="32" xfId="0" applyNumberFormat="1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left" wrapText="1"/>
    </xf>
    <xf numFmtId="0" fontId="20" fillId="2" borderId="32" xfId="0" applyFont="1" applyFill="1" applyBorder="1" applyAlignment="1">
      <alignment horizontal="left" vertical="top" wrapText="1"/>
    </xf>
    <xf numFmtId="166" fontId="20" fillId="2" borderId="32" xfId="0" applyNumberFormat="1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left" vertical="top" wrapText="1"/>
    </xf>
    <xf numFmtId="0" fontId="20" fillId="2" borderId="32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left" vertical="top" wrapText="1"/>
    </xf>
    <xf numFmtId="49" fontId="17" fillId="2" borderId="32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2" fillId="0" borderId="33" xfId="1" applyFont="1" applyBorder="1" applyAlignment="1">
      <alignment horizontal="center" vertical="center" wrapText="1"/>
    </xf>
    <xf numFmtId="164" fontId="11" fillId="2" borderId="32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/>
    </xf>
    <xf numFmtId="164" fontId="14" fillId="2" borderId="34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7" fillId="5" borderId="0" xfId="1" applyFont="1" applyFill="1" applyBorder="1" applyAlignment="1">
      <alignment horizontal="left" vertical="center" wrapText="1"/>
    </xf>
    <xf numFmtId="0" fontId="3" fillId="5" borderId="0" xfId="1" applyFont="1" applyFill="1" applyAlignment="1">
      <alignment horizontal="lef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4" fontId="11" fillId="2" borderId="6" xfId="1" applyNumberFormat="1" applyFont="1" applyFill="1" applyBorder="1" applyAlignment="1">
      <alignment horizontal="center" vertical="center" wrapText="1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10" xfId="1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Alignme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/>
    </xf>
    <xf numFmtId="166" fontId="24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/>
    </xf>
    <xf numFmtId="166" fontId="17" fillId="0" borderId="3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23" zoomScaleNormal="100" workbookViewId="0">
      <selection activeCell="N25" sqref="N25"/>
    </sheetView>
  </sheetViews>
  <sheetFormatPr defaultRowHeight="15"/>
  <cols>
    <col min="1" max="1" width="5.42578125" style="182" customWidth="1"/>
    <col min="2" max="2" width="48.28515625" customWidth="1"/>
    <col min="3" max="3" width="18.5703125" customWidth="1"/>
    <col min="4" max="4" width="19.5703125" customWidth="1"/>
    <col min="5" max="5" width="13.85546875" customWidth="1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156" t="s">
        <v>52</v>
      </c>
      <c r="B5" s="157" t="s">
        <v>53</v>
      </c>
      <c r="C5" s="158" t="s">
        <v>54</v>
      </c>
      <c r="D5" s="159" t="s">
        <v>55</v>
      </c>
      <c r="E5" s="160" t="s">
        <v>56</v>
      </c>
    </row>
    <row r="6" spans="1:5" ht="91.5" hidden="1" customHeight="1">
      <c r="A6" s="161">
        <v>1</v>
      </c>
      <c r="B6" s="162" t="s">
        <v>57</v>
      </c>
      <c r="C6" s="163">
        <f>23000+200000+186600</f>
        <v>409600</v>
      </c>
      <c r="D6" s="164">
        <f>14860+148774.5+119062</f>
        <v>282696.5</v>
      </c>
      <c r="E6" s="165">
        <f t="shared" ref="E6:E15" si="0">D6/C6*100</f>
        <v>69.0177001953125</v>
      </c>
    </row>
    <row r="7" spans="1:5" ht="150" hidden="1">
      <c r="A7" s="166">
        <v>2</v>
      </c>
      <c r="B7" s="167" t="s">
        <v>58</v>
      </c>
      <c r="C7" s="168">
        <f>42200+10875.8+17200+4302.7</f>
        <v>74578.5</v>
      </c>
      <c r="D7" s="169">
        <f>47579.3+13944.3+4302.7</f>
        <v>65826.3</v>
      </c>
      <c r="E7" s="170">
        <f t="shared" si="0"/>
        <v>88.26444618757418</v>
      </c>
    </row>
    <row r="8" spans="1:5" ht="180" hidden="1">
      <c r="A8" s="166">
        <v>3</v>
      </c>
      <c r="B8" s="167" t="s">
        <v>59</v>
      </c>
      <c r="C8" s="168">
        <f>7609+422.7</f>
        <v>8031.7</v>
      </c>
      <c r="D8" s="169">
        <f>4850.5+255.3</f>
        <v>5105.8</v>
      </c>
      <c r="E8" s="170">
        <f t="shared" si="0"/>
        <v>63.570601491589585</v>
      </c>
    </row>
    <row r="9" spans="1:5" ht="105" hidden="1">
      <c r="A9" s="166">
        <v>4</v>
      </c>
      <c r="B9" s="167" t="s">
        <v>60</v>
      </c>
      <c r="C9" s="168">
        <f>1100+467644.3+136450+39744+133464.2+21185.5+5049.8</f>
        <v>804637.8</v>
      </c>
      <c r="D9" s="169">
        <v>738926</v>
      </c>
      <c r="E9" s="170">
        <f t="shared" si="0"/>
        <v>91.833369001555724</v>
      </c>
    </row>
    <row r="10" spans="1:5" ht="75" hidden="1">
      <c r="A10" s="166">
        <v>5</v>
      </c>
      <c r="B10" s="167" t="s">
        <v>61</v>
      </c>
      <c r="C10" s="168">
        <v>10000</v>
      </c>
      <c r="D10" s="169">
        <v>9008.02</v>
      </c>
      <c r="E10" s="170">
        <f t="shared" si="0"/>
        <v>90.080200000000005</v>
      </c>
    </row>
    <row r="11" spans="1:5" hidden="1">
      <c r="A11" s="166">
        <v>6</v>
      </c>
      <c r="B11" s="171" t="s">
        <v>62</v>
      </c>
      <c r="C11" s="168">
        <f>6270+6000+1356624.3</f>
        <v>1368894.3</v>
      </c>
      <c r="D11" s="169">
        <f>1008.2+1058837.3</f>
        <v>1059845.5</v>
      </c>
      <c r="E11" s="170">
        <f t="shared" si="0"/>
        <v>77.423472360137666</v>
      </c>
    </row>
    <row r="12" spans="1:5" hidden="1">
      <c r="A12" s="166">
        <v>7</v>
      </c>
      <c r="B12" s="171" t="s">
        <v>63</v>
      </c>
      <c r="C12" s="168">
        <f>10846.9+38153.1</f>
        <v>49000</v>
      </c>
      <c r="D12" s="169">
        <f>10782.6+37935.8</f>
        <v>48718.400000000001</v>
      </c>
      <c r="E12" s="170">
        <f t="shared" si="0"/>
        <v>99.425306122448987</v>
      </c>
    </row>
    <row r="13" spans="1:5" ht="60" hidden="1">
      <c r="A13" s="166">
        <v>8</v>
      </c>
      <c r="B13" s="167" t="s">
        <v>64</v>
      </c>
      <c r="C13" s="168">
        <f>5000+7500</f>
        <v>12500</v>
      </c>
      <c r="D13" s="169">
        <f>6750+87.9</f>
        <v>6837.9</v>
      </c>
      <c r="E13" s="170">
        <f t="shared" si="0"/>
        <v>54.703199999999995</v>
      </c>
    </row>
    <row r="14" spans="1:5" hidden="1">
      <c r="A14" s="172">
        <v>9</v>
      </c>
      <c r="B14" s="173" t="s">
        <v>65</v>
      </c>
      <c r="C14" s="174">
        <f>30371.3+70+14189</f>
        <v>44630.3</v>
      </c>
      <c r="D14" s="175">
        <f>17841.9+70</f>
        <v>17911.900000000001</v>
      </c>
      <c r="E14" s="176">
        <f t="shared" si="0"/>
        <v>40.133944876014723</v>
      </c>
    </row>
    <row r="15" spans="1:5" ht="15.75" hidden="1" thickBot="1">
      <c r="A15" s="177"/>
      <c r="B15" s="178" t="s">
        <v>33</v>
      </c>
      <c r="C15" s="179">
        <f>SUM(C6:C14)</f>
        <v>2781872.5999999996</v>
      </c>
      <c r="D15" s="180">
        <f>SUM(D6:D14)</f>
        <v>2234876.3199999998</v>
      </c>
      <c r="E15" s="181">
        <f t="shared" si="0"/>
        <v>80.337119679743779</v>
      </c>
    </row>
    <row r="16" spans="1:5" hidden="1"/>
    <row r="17" spans="1:5" hidden="1"/>
    <row r="18" spans="1:5" hidden="1"/>
    <row r="19" spans="1:5" hidden="1"/>
    <row r="20" spans="1:5" hidden="1"/>
    <row r="21" spans="1:5" hidden="1"/>
    <row r="22" spans="1:5" hidden="1"/>
    <row r="23" spans="1:5" ht="64.5" customHeight="1">
      <c r="A23" s="367" t="s">
        <v>100</v>
      </c>
      <c r="B23" s="367"/>
      <c r="C23" s="367"/>
      <c r="D23" s="367"/>
      <c r="E23" s="367"/>
    </row>
    <row r="24" spans="1:5" ht="15.75" thickBot="1">
      <c r="E24" s="192" t="s">
        <v>78</v>
      </c>
    </row>
    <row r="25" spans="1:5" ht="83.25" customHeight="1" thickBot="1">
      <c r="A25" s="201" t="s">
        <v>52</v>
      </c>
      <c r="B25" s="187" t="s">
        <v>53</v>
      </c>
      <c r="C25" s="206" t="s">
        <v>95</v>
      </c>
      <c r="D25" s="205" t="s">
        <v>102</v>
      </c>
      <c r="E25" s="212" t="s">
        <v>56</v>
      </c>
    </row>
    <row r="26" spans="1:5" ht="44.25" customHeight="1" thickBot="1">
      <c r="A26" s="257"/>
      <c r="B26" s="258" t="s">
        <v>96</v>
      </c>
      <c r="C26" s="259">
        <v>7833536.9000000004</v>
      </c>
      <c r="D26" s="260">
        <v>1580650.1</v>
      </c>
      <c r="E26" s="261">
        <f>D26/C26*100</f>
        <v>20.177987544808783</v>
      </c>
    </row>
    <row r="27" spans="1:5" ht="52.5" customHeight="1" thickBot="1">
      <c r="A27" s="201"/>
      <c r="B27" s="205" t="s">
        <v>86</v>
      </c>
      <c r="C27" s="224">
        <f>C28+C32+C33</f>
        <v>7357286</v>
      </c>
      <c r="D27" s="225">
        <f>D28+D32+D33</f>
        <v>1149326</v>
      </c>
      <c r="E27" s="226">
        <f>D27/C27*100</f>
        <v>15.621602857357999</v>
      </c>
    </row>
    <row r="28" spans="1:5" ht="44.25" customHeight="1" thickBot="1">
      <c r="A28" s="262">
        <v>1</v>
      </c>
      <c r="B28" s="188" t="s">
        <v>80</v>
      </c>
      <c r="C28" s="211">
        <v>329739</v>
      </c>
      <c r="D28" s="222">
        <v>128863.9</v>
      </c>
      <c r="E28" s="217">
        <f>D28/C28*100</f>
        <v>39.080575849383905</v>
      </c>
    </row>
    <row r="29" spans="1:5" ht="35.25" hidden="1" customHeight="1">
      <c r="A29" s="254"/>
      <c r="B29" s="204" t="s">
        <v>72</v>
      </c>
      <c r="C29" s="208"/>
      <c r="D29" s="219"/>
      <c r="E29" s="214" t="e">
        <f t="shared" ref="E29:E31" si="1">D29/C29*100</f>
        <v>#DIV/0!</v>
      </c>
    </row>
    <row r="30" spans="1:5" ht="34.5" hidden="1" customHeight="1">
      <c r="A30" s="254"/>
      <c r="B30" s="204" t="s">
        <v>73</v>
      </c>
      <c r="C30" s="208"/>
      <c r="D30" s="219"/>
      <c r="E30" s="214" t="e">
        <f t="shared" si="1"/>
        <v>#DIV/0!</v>
      </c>
    </row>
    <row r="31" spans="1:5" ht="39.75" hidden="1" customHeight="1">
      <c r="A31" s="263"/>
      <c r="B31" s="264" t="s">
        <v>74</v>
      </c>
      <c r="C31" s="265"/>
      <c r="D31" s="266"/>
      <c r="E31" s="267" t="e">
        <f t="shared" si="1"/>
        <v>#DIV/0!</v>
      </c>
    </row>
    <row r="32" spans="1:5" ht="69" customHeight="1" thickBot="1">
      <c r="A32" s="201">
        <v>2</v>
      </c>
      <c r="B32" s="273" t="s">
        <v>101</v>
      </c>
      <c r="C32" s="274">
        <v>7006377</v>
      </c>
      <c r="D32" s="275">
        <v>1008787.1</v>
      </c>
      <c r="E32" s="276">
        <f>D32/C32*100</f>
        <v>14.398127591478449</v>
      </c>
    </row>
    <row r="33" spans="1:10" ht="44.25" customHeight="1" thickBot="1">
      <c r="A33" s="268">
        <v>3</v>
      </c>
      <c r="B33" s="269" t="s">
        <v>81</v>
      </c>
      <c r="C33" s="270">
        <v>21170</v>
      </c>
      <c r="D33" s="271">
        <v>11675</v>
      </c>
      <c r="E33" s="272">
        <f>D33/C33*100</f>
        <v>55.148795465281054</v>
      </c>
    </row>
    <row r="34" spans="1:10" ht="97.5" hidden="1" customHeight="1" thickBot="1">
      <c r="A34" s="223"/>
      <c r="B34" s="256"/>
      <c r="C34" s="211">
        <v>112.4</v>
      </c>
      <c r="D34" s="222"/>
      <c r="E34" s="217">
        <f t="shared" ref="E34:E43" si="2">D34/C34*100</f>
        <v>0</v>
      </c>
    </row>
    <row r="35" spans="1:10" ht="44.25" hidden="1" customHeight="1">
      <c r="A35" s="202">
        <v>4</v>
      </c>
      <c r="B35" s="190" t="s">
        <v>71</v>
      </c>
      <c r="C35" s="207"/>
      <c r="D35" s="218"/>
      <c r="E35" s="213" t="e">
        <f t="shared" si="2"/>
        <v>#DIV/0!</v>
      </c>
    </row>
    <row r="36" spans="1:10" ht="44.25" hidden="1" customHeight="1">
      <c r="A36" s="203">
        <v>5</v>
      </c>
      <c r="B36" s="191"/>
      <c r="C36" s="209"/>
      <c r="D36" s="220"/>
      <c r="E36" s="215" t="e">
        <f t="shared" si="2"/>
        <v>#DIV/0!</v>
      </c>
    </row>
    <row r="37" spans="1:10" ht="44.25" hidden="1" customHeight="1" thickBot="1">
      <c r="A37" s="201" t="s">
        <v>82</v>
      </c>
      <c r="B37" s="205" t="s">
        <v>87</v>
      </c>
      <c r="C37" s="210">
        <v>29692.1</v>
      </c>
      <c r="D37" s="221">
        <v>15601.6</v>
      </c>
      <c r="E37" s="216">
        <f t="shared" si="2"/>
        <v>52.544616244725027</v>
      </c>
      <c r="J37" s="199"/>
    </row>
    <row r="38" spans="1:10" ht="44.25" hidden="1" customHeight="1" thickBot="1">
      <c r="A38" s="201" t="s">
        <v>88</v>
      </c>
      <c r="B38" s="188" t="s">
        <v>89</v>
      </c>
      <c r="C38" s="211">
        <v>172359.4</v>
      </c>
      <c r="D38" s="222">
        <v>128026.1</v>
      </c>
      <c r="E38" s="217">
        <f t="shared" si="2"/>
        <v>74.278571403706451</v>
      </c>
      <c r="J38" s="199"/>
    </row>
    <row r="39" spans="1:10" ht="44.25" hidden="1" customHeight="1">
      <c r="A39" s="254" t="s">
        <v>91</v>
      </c>
      <c r="B39" s="200" t="s">
        <v>66</v>
      </c>
      <c r="C39" s="207">
        <v>1621.4</v>
      </c>
      <c r="D39" s="218">
        <v>1052.5999999999999</v>
      </c>
      <c r="E39" s="213">
        <f t="shared" si="2"/>
        <v>64.919205624768708</v>
      </c>
    </row>
    <row r="40" spans="1:10" ht="44.25" hidden="1" customHeight="1">
      <c r="A40" s="254" t="s">
        <v>92</v>
      </c>
      <c r="B40" s="200" t="s">
        <v>83</v>
      </c>
      <c r="C40" s="207">
        <v>13000</v>
      </c>
      <c r="D40" s="218">
        <v>6888.1</v>
      </c>
      <c r="E40" s="213">
        <f t="shared" si="2"/>
        <v>52.985384615384625</v>
      </c>
    </row>
    <row r="41" spans="1:10" ht="44.25" hidden="1" customHeight="1" thickBot="1">
      <c r="A41" s="254"/>
      <c r="B41" s="189"/>
      <c r="C41" s="207"/>
      <c r="D41" s="218"/>
      <c r="E41" s="213" t="e">
        <f t="shared" si="2"/>
        <v>#DIV/0!</v>
      </c>
    </row>
    <row r="42" spans="1:10" ht="44.25" hidden="1" customHeight="1">
      <c r="A42" s="254" t="s">
        <v>90</v>
      </c>
      <c r="B42" s="189" t="s">
        <v>94</v>
      </c>
      <c r="C42" s="218">
        <v>613.70000000000005</v>
      </c>
      <c r="D42" s="218">
        <v>0</v>
      </c>
      <c r="E42" s="215">
        <f t="shared" si="2"/>
        <v>0</v>
      </c>
    </row>
    <row r="43" spans="1:10" ht="44.25" hidden="1" customHeight="1" thickBot="1">
      <c r="A43" s="254" t="s">
        <v>93</v>
      </c>
      <c r="B43" s="189" t="s">
        <v>65</v>
      </c>
      <c r="C43" s="252">
        <v>48596.3</v>
      </c>
      <c r="D43" s="253">
        <v>27217.1</v>
      </c>
      <c r="E43" s="255">
        <f t="shared" si="2"/>
        <v>56.006527245901424</v>
      </c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opLeftCell="A23" zoomScale="80" zoomScaleNormal="80" workbookViewId="0">
      <selection activeCell="C25" sqref="C25"/>
    </sheetView>
  </sheetViews>
  <sheetFormatPr defaultColWidth="8.85546875" defaultRowHeight="15"/>
  <cols>
    <col min="1" max="1" width="5.42578125" style="283" customWidth="1"/>
    <col min="2" max="2" width="56.28515625" style="278" customWidth="1"/>
    <col min="3" max="3" width="18.5703125" style="278" customWidth="1"/>
    <col min="4" max="4" width="19.5703125" style="278" customWidth="1"/>
    <col min="5" max="5" width="13.85546875" style="278" customWidth="1"/>
    <col min="6" max="6" width="29.140625" style="278" customWidth="1"/>
    <col min="7" max="7" width="22" style="278" customWidth="1"/>
    <col min="8" max="16384" width="8.85546875" style="278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20" hidden="1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50" hidden="1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90" hidden="1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60" hidden="1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5" hidden="1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/>
    <row r="17" spans="1:7" hidden="1"/>
    <row r="18" spans="1:7" hidden="1"/>
    <row r="19" spans="1:7" hidden="1"/>
    <row r="20" spans="1:7" hidden="1"/>
    <row r="21" spans="1:7" hidden="1"/>
    <row r="22" spans="1:7" hidden="1"/>
    <row r="23" spans="1:7" ht="84.75" customHeight="1">
      <c r="A23" s="368" t="s">
        <v>123</v>
      </c>
      <c r="B23" s="368"/>
      <c r="C23" s="368"/>
      <c r="D23" s="368"/>
      <c r="E23" s="368"/>
    </row>
    <row r="24" spans="1:7" ht="15.75" thickBot="1">
      <c r="E24" s="310" t="s">
        <v>78</v>
      </c>
    </row>
    <row r="25" spans="1:7" ht="83.25" customHeight="1" thickBot="1">
      <c r="A25" s="311" t="s">
        <v>52</v>
      </c>
      <c r="B25" s="312" t="s">
        <v>53</v>
      </c>
      <c r="C25" s="313" t="s">
        <v>122</v>
      </c>
      <c r="D25" s="314" t="s">
        <v>124</v>
      </c>
      <c r="E25" s="315" t="s">
        <v>56</v>
      </c>
    </row>
    <row r="26" spans="1:7" ht="24.6" customHeight="1" thickBot="1">
      <c r="A26" s="316"/>
      <c r="B26" s="317" t="s">
        <v>96</v>
      </c>
      <c r="C26" s="318">
        <f>C27+C46</f>
        <v>14683057.119999999</v>
      </c>
      <c r="D26" s="318">
        <f>D27+D46</f>
        <v>4039137.6640000003</v>
      </c>
      <c r="E26" s="319">
        <f>D26/C26*100</f>
        <v>27.50883301065576</v>
      </c>
      <c r="F26" s="320"/>
      <c r="G26" s="320"/>
    </row>
    <row r="27" spans="1:7" ht="37.9" customHeight="1" thickBot="1">
      <c r="A27" s="311" t="s">
        <v>115</v>
      </c>
      <c r="B27" s="321" t="s">
        <v>116</v>
      </c>
      <c r="C27" s="319">
        <f>C28+C33+C34+C32</f>
        <v>14583057.119999999</v>
      </c>
      <c r="D27" s="319">
        <f>D28+D33+D34+D32</f>
        <v>4039137.6640000003</v>
      </c>
      <c r="E27" s="319">
        <f>D27/C27*100</f>
        <v>27.697468581265493</v>
      </c>
    </row>
    <row r="28" spans="1:7" ht="37.9" customHeight="1">
      <c r="A28" s="322">
        <v>1</v>
      </c>
      <c r="B28" s="281" t="s">
        <v>117</v>
      </c>
      <c r="C28" s="323">
        <v>400014.86</v>
      </c>
      <c r="D28" s="324">
        <v>255773.51500000001</v>
      </c>
      <c r="E28" s="325">
        <f>D28/C28*100</f>
        <v>63.941003341725867</v>
      </c>
    </row>
    <row r="29" spans="1:7" ht="35.25" hidden="1" customHeight="1">
      <c r="A29" s="326"/>
      <c r="B29" s="327" t="s">
        <v>72</v>
      </c>
      <c r="C29" s="328"/>
      <c r="D29" s="219"/>
      <c r="E29" s="325" t="e">
        <f t="shared" ref="E29:E44" si="1">D29/C29*100</f>
        <v>#DIV/0!</v>
      </c>
    </row>
    <row r="30" spans="1:7" ht="34.5" hidden="1" customHeight="1">
      <c r="A30" s="326"/>
      <c r="B30" s="327" t="s">
        <v>73</v>
      </c>
      <c r="C30" s="328"/>
      <c r="D30" s="219"/>
      <c r="E30" s="325" t="e">
        <f t="shared" si="1"/>
        <v>#DIV/0!</v>
      </c>
    </row>
    <row r="31" spans="1:7" ht="39.75" hidden="1" customHeight="1">
      <c r="A31" s="329"/>
      <c r="B31" s="330" t="s">
        <v>74</v>
      </c>
      <c r="C31" s="331"/>
      <c r="D31" s="266"/>
      <c r="E31" s="325" t="e">
        <f t="shared" si="1"/>
        <v>#DIV/0!</v>
      </c>
    </row>
    <row r="32" spans="1:7" ht="36" customHeight="1" thickBot="1">
      <c r="A32" s="332">
        <v>2</v>
      </c>
      <c r="B32" s="333" t="s">
        <v>119</v>
      </c>
      <c r="C32" s="334">
        <v>21262.9</v>
      </c>
      <c r="D32" s="280">
        <v>0</v>
      </c>
      <c r="E32" s="325">
        <f>D32/C32*100</f>
        <v>0</v>
      </c>
    </row>
    <row r="33" spans="1:10" ht="36.6" customHeight="1" thickBot="1">
      <c r="A33" s="311">
        <v>3</v>
      </c>
      <c r="B33" s="335" t="s">
        <v>118</v>
      </c>
      <c r="C33" s="336">
        <v>13913891.66</v>
      </c>
      <c r="D33" s="275">
        <v>3700871.983</v>
      </c>
      <c r="E33" s="337">
        <f t="shared" si="1"/>
        <v>26.598395858143398</v>
      </c>
    </row>
    <row r="34" spans="1:10" ht="36.6" customHeight="1" thickBot="1">
      <c r="A34" s="338">
        <v>4</v>
      </c>
      <c r="B34" s="339" t="s">
        <v>81</v>
      </c>
      <c r="C34" s="275">
        <v>247887.7</v>
      </c>
      <c r="D34" s="275">
        <v>82492.165999999997</v>
      </c>
      <c r="E34" s="340">
        <f t="shared" si="1"/>
        <v>33.278039208883698</v>
      </c>
    </row>
    <row r="35" spans="1:10" ht="97.5" hidden="1" customHeight="1" thickBot="1">
      <c r="A35" s="341"/>
      <c r="B35" s="281"/>
      <c r="C35" s="324">
        <v>112.4</v>
      </c>
      <c r="D35" s="324"/>
      <c r="E35" s="325">
        <f t="shared" si="1"/>
        <v>0</v>
      </c>
    </row>
    <row r="36" spans="1:10" ht="44.25" hidden="1" customHeight="1">
      <c r="A36" s="342">
        <v>4</v>
      </c>
      <c r="B36" s="282" t="s">
        <v>71</v>
      </c>
      <c r="C36" s="343"/>
      <c r="D36" s="343"/>
      <c r="E36" s="344" t="e">
        <f t="shared" si="1"/>
        <v>#DIV/0!</v>
      </c>
    </row>
    <row r="37" spans="1:10" ht="44.25" hidden="1" customHeight="1">
      <c r="A37" s="345">
        <v>5</v>
      </c>
      <c r="B37" s="346"/>
      <c r="C37" s="347"/>
      <c r="D37" s="347"/>
      <c r="E37" s="348" t="e">
        <f t="shared" si="1"/>
        <v>#DIV/0!</v>
      </c>
    </row>
    <row r="38" spans="1:10" ht="44.25" hidden="1" customHeight="1" thickBot="1">
      <c r="A38" s="311" t="s">
        <v>82</v>
      </c>
      <c r="B38" s="349" t="s">
        <v>87</v>
      </c>
      <c r="C38" s="318">
        <v>29692.1</v>
      </c>
      <c r="D38" s="318">
        <v>15601.6</v>
      </c>
      <c r="E38" s="350">
        <f t="shared" si="1"/>
        <v>52.544616244725027</v>
      </c>
      <c r="J38" s="351"/>
    </row>
    <row r="39" spans="1:10" ht="44.25" hidden="1" customHeight="1" thickBot="1">
      <c r="A39" s="311" t="s">
        <v>88</v>
      </c>
      <c r="B39" s="281" t="s">
        <v>89</v>
      </c>
      <c r="C39" s="324">
        <v>172359.4</v>
      </c>
      <c r="D39" s="324">
        <v>128026.1</v>
      </c>
      <c r="E39" s="325">
        <f t="shared" si="1"/>
        <v>74.278571403706451</v>
      </c>
      <c r="J39" s="351"/>
    </row>
    <row r="40" spans="1:10" ht="44.25" hidden="1" customHeight="1">
      <c r="A40" s="326" t="s">
        <v>91</v>
      </c>
      <c r="B40" s="282" t="s">
        <v>66</v>
      </c>
      <c r="C40" s="343">
        <v>1621.4</v>
      </c>
      <c r="D40" s="343">
        <v>1052.5999999999999</v>
      </c>
      <c r="E40" s="344">
        <f t="shared" si="1"/>
        <v>64.919205624768708</v>
      </c>
    </row>
    <row r="41" spans="1:10" ht="44.25" hidden="1" customHeight="1">
      <c r="A41" s="326" t="s">
        <v>92</v>
      </c>
      <c r="B41" s="282" t="s">
        <v>83</v>
      </c>
      <c r="C41" s="343">
        <v>13000</v>
      </c>
      <c r="D41" s="343">
        <v>6888.1</v>
      </c>
      <c r="E41" s="344">
        <f t="shared" si="1"/>
        <v>52.985384615384625</v>
      </c>
    </row>
    <row r="42" spans="1:10" ht="44.25" hidden="1" customHeight="1" thickBot="1">
      <c r="A42" s="326"/>
      <c r="B42" s="282"/>
      <c r="C42" s="343"/>
      <c r="D42" s="343"/>
      <c r="E42" s="344" t="e">
        <f t="shared" si="1"/>
        <v>#DIV/0!</v>
      </c>
    </row>
    <row r="43" spans="1:10" ht="44.25" hidden="1" customHeight="1">
      <c r="A43" s="326" t="s">
        <v>90</v>
      </c>
      <c r="B43" s="282" t="s">
        <v>94</v>
      </c>
      <c r="C43" s="343">
        <v>613.70000000000005</v>
      </c>
      <c r="D43" s="343">
        <v>0</v>
      </c>
      <c r="E43" s="348">
        <f t="shared" si="1"/>
        <v>0</v>
      </c>
    </row>
    <row r="44" spans="1:10" ht="44.25" hidden="1" customHeight="1" thickBot="1">
      <c r="A44" s="329" t="s">
        <v>93</v>
      </c>
      <c r="B44" s="346" t="s">
        <v>65</v>
      </c>
      <c r="C44" s="280">
        <v>48596.3</v>
      </c>
      <c r="D44" s="280">
        <v>27217.1</v>
      </c>
      <c r="E44" s="348">
        <f t="shared" si="1"/>
        <v>56.006527245901424</v>
      </c>
    </row>
    <row r="45" spans="1:10" ht="86.25" hidden="1" customHeight="1" thickBot="1">
      <c r="A45" s="352"/>
      <c r="B45" s="349"/>
      <c r="C45" s="319"/>
      <c r="D45" s="319"/>
      <c r="E45" s="340"/>
    </row>
    <row r="46" spans="1:10" ht="97.9" customHeight="1" thickBot="1">
      <c r="A46" s="352" t="s">
        <v>82</v>
      </c>
      <c r="B46" s="353" t="s">
        <v>120</v>
      </c>
      <c r="C46" s="319">
        <v>100000</v>
      </c>
      <c r="D46" s="319">
        <v>0</v>
      </c>
      <c r="E46" s="340">
        <f>D46/C46*100</f>
        <v>0</v>
      </c>
    </row>
    <row r="47" spans="1:10" ht="67.900000000000006" hidden="1" customHeight="1" thickBot="1">
      <c r="A47" s="352" t="s">
        <v>88</v>
      </c>
      <c r="B47" s="349" t="s">
        <v>121</v>
      </c>
      <c r="C47" s="319"/>
      <c r="D47" s="319"/>
      <c r="E47" s="340" t="e">
        <f>D47/C47*100</f>
        <v>#DIV/0!</v>
      </c>
    </row>
    <row r="52" spans="3:4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75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hidden="1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369" t="s">
        <v>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112</v>
      </c>
      <c r="J3" s="194" t="s">
        <v>113</v>
      </c>
      <c r="K3" s="194" t="s">
        <v>114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33371.599999999999</v>
      </c>
      <c r="J4" s="196">
        <v>34292.6</v>
      </c>
      <c r="K4" s="196">
        <v>32842.800000000003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102.75983171319325</v>
      </c>
      <c r="K5" s="198">
        <f>K4/H4*100</f>
        <v>106.09167554995639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39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26753.9</v>
      </c>
      <c r="J7" s="244">
        <v>26123.200000000001</v>
      </c>
      <c r="K7" s="196">
        <v>21542.5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97.642586688295907</v>
      </c>
      <c r="K8" s="279">
        <f>K7/H7*100</f>
        <v>87.185889990165393</v>
      </c>
      <c r="L8" s="250">
        <f>L7/H7*100</f>
        <v>108.09957626261195</v>
      </c>
    </row>
    <row r="9" spans="1:12">
      <c r="L9" s="278"/>
    </row>
    <row r="13" spans="1:12" ht="34.5" customHeight="1">
      <c r="A13" s="370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9" sqref="E9"/>
    </sheetView>
  </sheetViews>
  <sheetFormatPr defaultRowHeight="12.75"/>
  <cols>
    <col min="1" max="1" width="26.5703125" style="1" customWidth="1"/>
    <col min="2" max="2" width="19.7109375" style="1" customWidth="1"/>
    <col min="3" max="3" width="0" style="1" hidden="1" customWidth="1"/>
    <col min="4" max="7" width="17.28515625" style="1" customWidth="1"/>
    <col min="8" max="246" width="9.140625" style="1"/>
    <col min="247" max="247" width="26.5703125" style="1" customWidth="1"/>
    <col min="248" max="248" width="19.7109375" style="1" customWidth="1"/>
    <col min="249" max="249" width="0" style="1" hidden="1" customWidth="1"/>
    <col min="250" max="250" width="10.5703125" style="1" bestFit="1" customWidth="1"/>
    <col min="251" max="251" width="10.85546875" style="1" customWidth="1"/>
    <col min="252" max="257" width="0" style="1" hidden="1" customWidth="1"/>
    <col min="258" max="258" width="12" style="1" customWidth="1"/>
    <col min="259" max="259" width="10.85546875" style="1" customWidth="1"/>
    <col min="260" max="261" width="10.5703125" style="1" bestFit="1" customWidth="1"/>
    <col min="262" max="502" width="9.140625" style="1"/>
    <col min="503" max="503" width="26.5703125" style="1" customWidth="1"/>
    <col min="504" max="504" width="19.7109375" style="1" customWidth="1"/>
    <col min="505" max="505" width="0" style="1" hidden="1" customWidth="1"/>
    <col min="506" max="506" width="10.5703125" style="1" bestFit="1" customWidth="1"/>
    <col min="507" max="507" width="10.85546875" style="1" customWidth="1"/>
    <col min="508" max="513" width="0" style="1" hidden="1" customWidth="1"/>
    <col min="514" max="514" width="12" style="1" customWidth="1"/>
    <col min="515" max="515" width="10.85546875" style="1" customWidth="1"/>
    <col min="516" max="517" width="10.5703125" style="1" bestFit="1" customWidth="1"/>
    <col min="518" max="758" width="9.140625" style="1"/>
    <col min="759" max="759" width="26.5703125" style="1" customWidth="1"/>
    <col min="760" max="760" width="19.7109375" style="1" customWidth="1"/>
    <col min="761" max="761" width="0" style="1" hidden="1" customWidth="1"/>
    <col min="762" max="762" width="10.5703125" style="1" bestFit="1" customWidth="1"/>
    <col min="763" max="763" width="10.85546875" style="1" customWidth="1"/>
    <col min="764" max="769" width="0" style="1" hidden="1" customWidth="1"/>
    <col min="770" max="770" width="12" style="1" customWidth="1"/>
    <col min="771" max="771" width="10.85546875" style="1" customWidth="1"/>
    <col min="772" max="773" width="10.5703125" style="1" bestFit="1" customWidth="1"/>
    <col min="774" max="1014" width="9.140625" style="1"/>
    <col min="1015" max="1015" width="26.5703125" style="1" customWidth="1"/>
    <col min="1016" max="1016" width="19.7109375" style="1" customWidth="1"/>
    <col min="1017" max="1017" width="0" style="1" hidden="1" customWidth="1"/>
    <col min="1018" max="1018" width="10.5703125" style="1" bestFit="1" customWidth="1"/>
    <col min="1019" max="1019" width="10.85546875" style="1" customWidth="1"/>
    <col min="1020" max="1025" width="0" style="1" hidden="1" customWidth="1"/>
    <col min="1026" max="1026" width="12" style="1" customWidth="1"/>
    <col min="1027" max="1027" width="10.85546875" style="1" customWidth="1"/>
    <col min="1028" max="1029" width="10.5703125" style="1" bestFit="1" customWidth="1"/>
    <col min="1030" max="1270" width="9.140625" style="1"/>
    <col min="1271" max="1271" width="26.5703125" style="1" customWidth="1"/>
    <col min="1272" max="1272" width="19.7109375" style="1" customWidth="1"/>
    <col min="1273" max="1273" width="0" style="1" hidden="1" customWidth="1"/>
    <col min="1274" max="1274" width="10.5703125" style="1" bestFit="1" customWidth="1"/>
    <col min="1275" max="1275" width="10.85546875" style="1" customWidth="1"/>
    <col min="1276" max="1281" width="0" style="1" hidden="1" customWidth="1"/>
    <col min="1282" max="1282" width="12" style="1" customWidth="1"/>
    <col min="1283" max="1283" width="10.85546875" style="1" customWidth="1"/>
    <col min="1284" max="1285" width="10.5703125" style="1" bestFit="1" customWidth="1"/>
    <col min="1286" max="1526" width="9.140625" style="1"/>
    <col min="1527" max="1527" width="26.5703125" style="1" customWidth="1"/>
    <col min="1528" max="1528" width="19.7109375" style="1" customWidth="1"/>
    <col min="1529" max="1529" width="0" style="1" hidden="1" customWidth="1"/>
    <col min="1530" max="1530" width="10.5703125" style="1" bestFit="1" customWidth="1"/>
    <col min="1531" max="1531" width="10.85546875" style="1" customWidth="1"/>
    <col min="1532" max="1537" width="0" style="1" hidden="1" customWidth="1"/>
    <col min="1538" max="1538" width="12" style="1" customWidth="1"/>
    <col min="1539" max="1539" width="10.85546875" style="1" customWidth="1"/>
    <col min="1540" max="1541" width="10.5703125" style="1" bestFit="1" customWidth="1"/>
    <col min="1542" max="1782" width="9.140625" style="1"/>
    <col min="1783" max="1783" width="26.5703125" style="1" customWidth="1"/>
    <col min="1784" max="1784" width="19.7109375" style="1" customWidth="1"/>
    <col min="1785" max="1785" width="0" style="1" hidden="1" customWidth="1"/>
    <col min="1786" max="1786" width="10.5703125" style="1" bestFit="1" customWidth="1"/>
    <col min="1787" max="1787" width="10.85546875" style="1" customWidth="1"/>
    <col min="1788" max="1793" width="0" style="1" hidden="1" customWidth="1"/>
    <col min="1794" max="1794" width="12" style="1" customWidth="1"/>
    <col min="1795" max="1795" width="10.85546875" style="1" customWidth="1"/>
    <col min="1796" max="1797" width="10.5703125" style="1" bestFit="1" customWidth="1"/>
    <col min="1798" max="2038" width="9.140625" style="1"/>
    <col min="2039" max="2039" width="26.5703125" style="1" customWidth="1"/>
    <col min="2040" max="2040" width="19.7109375" style="1" customWidth="1"/>
    <col min="2041" max="2041" width="0" style="1" hidden="1" customWidth="1"/>
    <col min="2042" max="2042" width="10.5703125" style="1" bestFit="1" customWidth="1"/>
    <col min="2043" max="2043" width="10.85546875" style="1" customWidth="1"/>
    <col min="2044" max="2049" width="0" style="1" hidden="1" customWidth="1"/>
    <col min="2050" max="2050" width="12" style="1" customWidth="1"/>
    <col min="2051" max="2051" width="10.85546875" style="1" customWidth="1"/>
    <col min="2052" max="2053" width="10.5703125" style="1" bestFit="1" customWidth="1"/>
    <col min="2054" max="2294" width="9.140625" style="1"/>
    <col min="2295" max="2295" width="26.5703125" style="1" customWidth="1"/>
    <col min="2296" max="2296" width="19.7109375" style="1" customWidth="1"/>
    <col min="2297" max="2297" width="0" style="1" hidden="1" customWidth="1"/>
    <col min="2298" max="2298" width="10.5703125" style="1" bestFit="1" customWidth="1"/>
    <col min="2299" max="2299" width="10.85546875" style="1" customWidth="1"/>
    <col min="2300" max="2305" width="0" style="1" hidden="1" customWidth="1"/>
    <col min="2306" max="2306" width="12" style="1" customWidth="1"/>
    <col min="2307" max="2307" width="10.85546875" style="1" customWidth="1"/>
    <col min="2308" max="2309" width="10.5703125" style="1" bestFit="1" customWidth="1"/>
    <col min="2310" max="2550" width="9.140625" style="1"/>
    <col min="2551" max="2551" width="26.5703125" style="1" customWidth="1"/>
    <col min="2552" max="2552" width="19.7109375" style="1" customWidth="1"/>
    <col min="2553" max="2553" width="0" style="1" hidden="1" customWidth="1"/>
    <col min="2554" max="2554" width="10.5703125" style="1" bestFit="1" customWidth="1"/>
    <col min="2555" max="2555" width="10.85546875" style="1" customWidth="1"/>
    <col min="2556" max="2561" width="0" style="1" hidden="1" customWidth="1"/>
    <col min="2562" max="2562" width="12" style="1" customWidth="1"/>
    <col min="2563" max="2563" width="10.85546875" style="1" customWidth="1"/>
    <col min="2564" max="2565" width="10.5703125" style="1" bestFit="1" customWidth="1"/>
    <col min="2566" max="2806" width="9.140625" style="1"/>
    <col min="2807" max="2807" width="26.5703125" style="1" customWidth="1"/>
    <col min="2808" max="2808" width="19.7109375" style="1" customWidth="1"/>
    <col min="2809" max="2809" width="0" style="1" hidden="1" customWidth="1"/>
    <col min="2810" max="2810" width="10.5703125" style="1" bestFit="1" customWidth="1"/>
    <col min="2811" max="2811" width="10.85546875" style="1" customWidth="1"/>
    <col min="2812" max="2817" width="0" style="1" hidden="1" customWidth="1"/>
    <col min="2818" max="2818" width="12" style="1" customWidth="1"/>
    <col min="2819" max="2819" width="10.85546875" style="1" customWidth="1"/>
    <col min="2820" max="2821" width="10.5703125" style="1" bestFit="1" customWidth="1"/>
    <col min="2822" max="3062" width="9.140625" style="1"/>
    <col min="3063" max="3063" width="26.5703125" style="1" customWidth="1"/>
    <col min="3064" max="3064" width="19.7109375" style="1" customWidth="1"/>
    <col min="3065" max="3065" width="0" style="1" hidden="1" customWidth="1"/>
    <col min="3066" max="3066" width="10.5703125" style="1" bestFit="1" customWidth="1"/>
    <col min="3067" max="3067" width="10.85546875" style="1" customWidth="1"/>
    <col min="3068" max="3073" width="0" style="1" hidden="1" customWidth="1"/>
    <col min="3074" max="3074" width="12" style="1" customWidth="1"/>
    <col min="3075" max="3075" width="10.85546875" style="1" customWidth="1"/>
    <col min="3076" max="3077" width="10.5703125" style="1" bestFit="1" customWidth="1"/>
    <col min="3078" max="3318" width="9.140625" style="1"/>
    <col min="3319" max="3319" width="26.5703125" style="1" customWidth="1"/>
    <col min="3320" max="3320" width="19.7109375" style="1" customWidth="1"/>
    <col min="3321" max="3321" width="0" style="1" hidden="1" customWidth="1"/>
    <col min="3322" max="3322" width="10.5703125" style="1" bestFit="1" customWidth="1"/>
    <col min="3323" max="3323" width="10.85546875" style="1" customWidth="1"/>
    <col min="3324" max="3329" width="0" style="1" hidden="1" customWidth="1"/>
    <col min="3330" max="3330" width="12" style="1" customWidth="1"/>
    <col min="3331" max="3331" width="10.85546875" style="1" customWidth="1"/>
    <col min="3332" max="3333" width="10.5703125" style="1" bestFit="1" customWidth="1"/>
    <col min="3334" max="3574" width="9.140625" style="1"/>
    <col min="3575" max="3575" width="26.5703125" style="1" customWidth="1"/>
    <col min="3576" max="3576" width="19.7109375" style="1" customWidth="1"/>
    <col min="3577" max="3577" width="0" style="1" hidden="1" customWidth="1"/>
    <col min="3578" max="3578" width="10.5703125" style="1" bestFit="1" customWidth="1"/>
    <col min="3579" max="3579" width="10.85546875" style="1" customWidth="1"/>
    <col min="3580" max="3585" width="0" style="1" hidden="1" customWidth="1"/>
    <col min="3586" max="3586" width="12" style="1" customWidth="1"/>
    <col min="3587" max="3587" width="10.85546875" style="1" customWidth="1"/>
    <col min="3588" max="3589" width="10.5703125" style="1" bestFit="1" customWidth="1"/>
    <col min="3590" max="3830" width="9.140625" style="1"/>
    <col min="3831" max="3831" width="26.5703125" style="1" customWidth="1"/>
    <col min="3832" max="3832" width="19.7109375" style="1" customWidth="1"/>
    <col min="3833" max="3833" width="0" style="1" hidden="1" customWidth="1"/>
    <col min="3834" max="3834" width="10.5703125" style="1" bestFit="1" customWidth="1"/>
    <col min="3835" max="3835" width="10.85546875" style="1" customWidth="1"/>
    <col min="3836" max="3841" width="0" style="1" hidden="1" customWidth="1"/>
    <col min="3842" max="3842" width="12" style="1" customWidth="1"/>
    <col min="3843" max="3843" width="10.85546875" style="1" customWidth="1"/>
    <col min="3844" max="3845" width="10.5703125" style="1" bestFit="1" customWidth="1"/>
    <col min="3846" max="4086" width="9.140625" style="1"/>
    <col min="4087" max="4087" width="26.5703125" style="1" customWidth="1"/>
    <col min="4088" max="4088" width="19.7109375" style="1" customWidth="1"/>
    <col min="4089" max="4089" width="0" style="1" hidden="1" customWidth="1"/>
    <col min="4090" max="4090" width="10.5703125" style="1" bestFit="1" customWidth="1"/>
    <col min="4091" max="4091" width="10.85546875" style="1" customWidth="1"/>
    <col min="4092" max="4097" width="0" style="1" hidden="1" customWidth="1"/>
    <col min="4098" max="4098" width="12" style="1" customWidth="1"/>
    <col min="4099" max="4099" width="10.85546875" style="1" customWidth="1"/>
    <col min="4100" max="4101" width="10.5703125" style="1" bestFit="1" customWidth="1"/>
    <col min="4102" max="4342" width="9.140625" style="1"/>
    <col min="4343" max="4343" width="26.5703125" style="1" customWidth="1"/>
    <col min="4344" max="4344" width="19.7109375" style="1" customWidth="1"/>
    <col min="4345" max="4345" width="0" style="1" hidden="1" customWidth="1"/>
    <col min="4346" max="4346" width="10.5703125" style="1" bestFit="1" customWidth="1"/>
    <col min="4347" max="4347" width="10.85546875" style="1" customWidth="1"/>
    <col min="4348" max="4353" width="0" style="1" hidden="1" customWidth="1"/>
    <col min="4354" max="4354" width="12" style="1" customWidth="1"/>
    <col min="4355" max="4355" width="10.85546875" style="1" customWidth="1"/>
    <col min="4356" max="4357" width="10.5703125" style="1" bestFit="1" customWidth="1"/>
    <col min="4358" max="4598" width="9.140625" style="1"/>
    <col min="4599" max="4599" width="26.5703125" style="1" customWidth="1"/>
    <col min="4600" max="4600" width="19.7109375" style="1" customWidth="1"/>
    <col min="4601" max="4601" width="0" style="1" hidden="1" customWidth="1"/>
    <col min="4602" max="4602" width="10.5703125" style="1" bestFit="1" customWidth="1"/>
    <col min="4603" max="4603" width="10.85546875" style="1" customWidth="1"/>
    <col min="4604" max="4609" width="0" style="1" hidden="1" customWidth="1"/>
    <col min="4610" max="4610" width="12" style="1" customWidth="1"/>
    <col min="4611" max="4611" width="10.85546875" style="1" customWidth="1"/>
    <col min="4612" max="4613" width="10.5703125" style="1" bestFit="1" customWidth="1"/>
    <col min="4614" max="4854" width="9.140625" style="1"/>
    <col min="4855" max="4855" width="26.5703125" style="1" customWidth="1"/>
    <col min="4856" max="4856" width="19.7109375" style="1" customWidth="1"/>
    <col min="4857" max="4857" width="0" style="1" hidden="1" customWidth="1"/>
    <col min="4858" max="4858" width="10.5703125" style="1" bestFit="1" customWidth="1"/>
    <col min="4859" max="4859" width="10.85546875" style="1" customWidth="1"/>
    <col min="4860" max="4865" width="0" style="1" hidden="1" customWidth="1"/>
    <col min="4866" max="4866" width="12" style="1" customWidth="1"/>
    <col min="4867" max="4867" width="10.85546875" style="1" customWidth="1"/>
    <col min="4868" max="4869" width="10.5703125" style="1" bestFit="1" customWidth="1"/>
    <col min="4870" max="5110" width="9.140625" style="1"/>
    <col min="5111" max="5111" width="26.5703125" style="1" customWidth="1"/>
    <col min="5112" max="5112" width="19.7109375" style="1" customWidth="1"/>
    <col min="5113" max="5113" width="0" style="1" hidden="1" customWidth="1"/>
    <col min="5114" max="5114" width="10.5703125" style="1" bestFit="1" customWidth="1"/>
    <col min="5115" max="5115" width="10.85546875" style="1" customWidth="1"/>
    <col min="5116" max="5121" width="0" style="1" hidden="1" customWidth="1"/>
    <col min="5122" max="5122" width="12" style="1" customWidth="1"/>
    <col min="5123" max="5123" width="10.85546875" style="1" customWidth="1"/>
    <col min="5124" max="5125" width="10.5703125" style="1" bestFit="1" customWidth="1"/>
    <col min="5126" max="5366" width="9.140625" style="1"/>
    <col min="5367" max="5367" width="26.5703125" style="1" customWidth="1"/>
    <col min="5368" max="5368" width="19.7109375" style="1" customWidth="1"/>
    <col min="5369" max="5369" width="0" style="1" hidden="1" customWidth="1"/>
    <col min="5370" max="5370" width="10.5703125" style="1" bestFit="1" customWidth="1"/>
    <col min="5371" max="5371" width="10.85546875" style="1" customWidth="1"/>
    <col min="5372" max="5377" width="0" style="1" hidden="1" customWidth="1"/>
    <col min="5378" max="5378" width="12" style="1" customWidth="1"/>
    <col min="5379" max="5379" width="10.85546875" style="1" customWidth="1"/>
    <col min="5380" max="5381" width="10.5703125" style="1" bestFit="1" customWidth="1"/>
    <col min="5382" max="5622" width="9.140625" style="1"/>
    <col min="5623" max="5623" width="26.5703125" style="1" customWidth="1"/>
    <col min="5624" max="5624" width="19.7109375" style="1" customWidth="1"/>
    <col min="5625" max="5625" width="0" style="1" hidden="1" customWidth="1"/>
    <col min="5626" max="5626" width="10.5703125" style="1" bestFit="1" customWidth="1"/>
    <col min="5627" max="5627" width="10.85546875" style="1" customWidth="1"/>
    <col min="5628" max="5633" width="0" style="1" hidden="1" customWidth="1"/>
    <col min="5634" max="5634" width="12" style="1" customWidth="1"/>
    <col min="5635" max="5635" width="10.85546875" style="1" customWidth="1"/>
    <col min="5636" max="5637" width="10.5703125" style="1" bestFit="1" customWidth="1"/>
    <col min="5638" max="5878" width="9.140625" style="1"/>
    <col min="5879" max="5879" width="26.5703125" style="1" customWidth="1"/>
    <col min="5880" max="5880" width="19.7109375" style="1" customWidth="1"/>
    <col min="5881" max="5881" width="0" style="1" hidden="1" customWidth="1"/>
    <col min="5882" max="5882" width="10.5703125" style="1" bestFit="1" customWidth="1"/>
    <col min="5883" max="5883" width="10.85546875" style="1" customWidth="1"/>
    <col min="5884" max="5889" width="0" style="1" hidden="1" customWidth="1"/>
    <col min="5890" max="5890" width="12" style="1" customWidth="1"/>
    <col min="5891" max="5891" width="10.85546875" style="1" customWidth="1"/>
    <col min="5892" max="5893" width="10.5703125" style="1" bestFit="1" customWidth="1"/>
    <col min="5894" max="6134" width="9.140625" style="1"/>
    <col min="6135" max="6135" width="26.5703125" style="1" customWidth="1"/>
    <col min="6136" max="6136" width="19.7109375" style="1" customWidth="1"/>
    <col min="6137" max="6137" width="0" style="1" hidden="1" customWidth="1"/>
    <col min="6138" max="6138" width="10.5703125" style="1" bestFit="1" customWidth="1"/>
    <col min="6139" max="6139" width="10.85546875" style="1" customWidth="1"/>
    <col min="6140" max="6145" width="0" style="1" hidden="1" customWidth="1"/>
    <col min="6146" max="6146" width="12" style="1" customWidth="1"/>
    <col min="6147" max="6147" width="10.85546875" style="1" customWidth="1"/>
    <col min="6148" max="6149" width="10.5703125" style="1" bestFit="1" customWidth="1"/>
    <col min="6150" max="6390" width="9.140625" style="1"/>
    <col min="6391" max="6391" width="26.5703125" style="1" customWidth="1"/>
    <col min="6392" max="6392" width="19.7109375" style="1" customWidth="1"/>
    <col min="6393" max="6393" width="0" style="1" hidden="1" customWidth="1"/>
    <col min="6394" max="6394" width="10.5703125" style="1" bestFit="1" customWidth="1"/>
    <col min="6395" max="6395" width="10.85546875" style="1" customWidth="1"/>
    <col min="6396" max="6401" width="0" style="1" hidden="1" customWidth="1"/>
    <col min="6402" max="6402" width="12" style="1" customWidth="1"/>
    <col min="6403" max="6403" width="10.85546875" style="1" customWidth="1"/>
    <col min="6404" max="6405" width="10.5703125" style="1" bestFit="1" customWidth="1"/>
    <col min="6406" max="6646" width="9.140625" style="1"/>
    <col min="6647" max="6647" width="26.5703125" style="1" customWidth="1"/>
    <col min="6648" max="6648" width="19.7109375" style="1" customWidth="1"/>
    <col min="6649" max="6649" width="0" style="1" hidden="1" customWidth="1"/>
    <col min="6650" max="6650" width="10.5703125" style="1" bestFit="1" customWidth="1"/>
    <col min="6651" max="6651" width="10.85546875" style="1" customWidth="1"/>
    <col min="6652" max="6657" width="0" style="1" hidden="1" customWidth="1"/>
    <col min="6658" max="6658" width="12" style="1" customWidth="1"/>
    <col min="6659" max="6659" width="10.85546875" style="1" customWidth="1"/>
    <col min="6660" max="6661" width="10.5703125" style="1" bestFit="1" customWidth="1"/>
    <col min="6662" max="6902" width="9.140625" style="1"/>
    <col min="6903" max="6903" width="26.5703125" style="1" customWidth="1"/>
    <col min="6904" max="6904" width="19.7109375" style="1" customWidth="1"/>
    <col min="6905" max="6905" width="0" style="1" hidden="1" customWidth="1"/>
    <col min="6906" max="6906" width="10.5703125" style="1" bestFit="1" customWidth="1"/>
    <col min="6907" max="6907" width="10.85546875" style="1" customWidth="1"/>
    <col min="6908" max="6913" width="0" style="1" hidden="1" customWidth="1"/>
    <col min="6914" max="6914" width="12" style="1" customWidth="1"/>
    <col min="6915" max="6915" width="10.85546875" style="1" customWidth="1"/>
    <col min="6916" max="6917" width="10.5703125" style="1" bestFit="1" customWidth="1"/>
    <col min="6918" max="7158" width="9.140625" style="1"/>
    <col min="7159" max="7159" width="26.5703125" style="1" customWidth="1"/>
    <col min="7160" max="7160" width="19.7109375" style="1" customWidth="1"/>
    <col min="7161" max="7161" width="0" style="1" hidden="1" customWidth="1"/>
    <col min="7162" max="7162" width="10.5703125" style="1" bestFit="1" customWidth="1"/>
    <col min="7163" max="7163" width="10.85546875" style="1" customWidth="1"/>
    <col min="7164" max="7169" width="0" style="1" hidden="1" customWidth="1"/>
    <col min="7170" max="7170" width="12" style="1" customWidth="1"/>
    <col min="7171" max="7171" width="10.85546875" style="1" customWidth="1"/>
    <col min="7172" max="7173" width="10.5703125" style="1" bestFit="1" customWidth="1"/>
    <col min="7174" max="7414" width="9.140625" style="1"/>
    <col min="7415" max="7415" width="26.5703125" style="1" customWidth="1"/>
    <col min="7416" max="7416" width="19.7109375" style="1" customWidth="1"/>
    <col min="7417" max="7417" width="0" style="1" hidden="1" customWidth="1"/>
    <col min="7418" max="7418" width="10.5703125" style="1" bestFit="1" customWidth="1"/>
    <col min="7419" max="7419" width="10.85546875" style="1" customWidth="1"/>
    <col min="7420" max="7425" width="0" style="1" hidden="1" customWidth="1"/>
    <col min="7426" max="7426" width="12" style="1" customWidth="1"/>
    <col min="7427" max="7427" width="10.85546875" style="1" customWidth="1"/>
    <col min="7428" max="7429" width="10.5703125" style="1" bestFit="1" customWidth="1"/>
    <col min="7430" max="7670" width="9.140625" style="1"/>
    <col min="7671" max="7671" width="26.5703125" style="1" customWidth="1"/>
    <col min="7672" max="7672" width="19.7109375" style="1" customWidth="1"/>
    <col min="7673" max="7673" width="0" style="1" hidden="1" customWidth="1"/>
    <col min="7674" max="7674" width="10.5703125" style="1" bestFit="1" customWidth="1"/>
    <col min="7675" max="7675" width="10.85546875" style="1" customWidth="1"/>
    <col min="7676" max="7681" width="0" style="1" hidden="1" customWidth="1"/>
    <col min="7682" max="7682" width="12" style="1" customWidth="1"/>
    <col min="7683" max="7683" width="10.85546875" style="1" customWidth="1"/>
    <col min="7684" max="7685" width="10.5703125" style="1" bestFit="1" customWidth="1"/>
    <col min="7686" max="7926" width="9.140625" style="1"/>
    <col min="7927" max="7927" width="26.5703125" style="1" customWidth="1"/>
    <col min="7928" max="7928" width="19.7109375" style="1" customWidth="1"/>
    <col min="7929" max="7929" width="0" style="1" hidden="1" customWidth="1"/>
    <col min="7930" max="7930" width="10.5703125" style="1" bestFit="1" customWidth="1"/>
    <col min="7931" max="7931" width="10.85546875" style="1" customWidth="1"/>
    <col min="7932" max="7937" width="0" style="1" hidden="1" customWidth="1"/>
    <col min="7938" max="7938" width="12" style="1" customWidth="1"/>
    <col min="7939" max="7939" width="10.85546875" style="1" customWidth="1"/>
    <col min="7940" max="7941" width="10.5703125" style="1" bestFit="1" customWidth="1"/>
    <col min="7942" max="8182" width="9.140625" style="1"/>
    <col min="8183" max="8183" width="26.5703125" style="1" customWidth="1"/>
    <col min="8184" max="8184" width="19.7109375" style="1" customWidth="1"/>
    <col min="8185" max="8185" width="0" style="1" hidden="1" customWidth="1"/>
    <col min="8186" max="8186" width="10.5703125" style="1" bestFit="1" customWidth="1"/>
    <col min="8187" max="8187" width="10.85546875" style="1" customWidth="1"/>
    <col min="8188" max="8193" width="0" style="1" hidden="1" customWidth="1"/>
    <col min="8194" max="8194" width="12" style="1" customWidth="1"/>
    <col min="8195" max="8195" width="10.85546875" style="1" customWidth="1"/>
    <col min="8196" max="8197" width="10.5703125" style="1" bestFit="1" customWidth="1"/>
    <col min="8198" max="8438" width="9.140625" style="1"/>
    <col min="8439" max="8439" width="26.5703125" style="1" customWidth="1"/>
    <col min="8440" max="8440" width="19.7109375" style="1" customWidth="1"/>
    <col min="8441" max="8441" width="0" style="1" hidden="1" customWidth="1"/>
    <col min="8442" max="8442" width="10.5703125" style="1" bestFit="1" customWidth="1"/>
    <col min="8443" max="8443" width="10.85546875" style="1" customWidth="1"/>
    <col min="8444" max="8449" width="0" style="1" hidden="1" customWidth="1"/>
    <col min="8450" max="8450" width="12" style="1" customWidth="1"/>
    <col min="8451" max="8451" width="10.85546875" style="1" customWidth="1"/>
    <col min="8452" max="8453" width="10.5703125" style="1" bestFit="1" customWidth="1"/>
    <col min="8454" max="8694" width="9.140625" style="1"/>
    <col min="8695" max="8695" width="26.5703125" style="1" customWidth="1"/>
    <col min="8696" max="8696" width="19.7109375" style="1" customWidth="1"/>
    <col min="8697" max="8697" width="0" style="1" hidden="1" customWidth="1"/>
    <col min="8698" max="8698" width="10.5703125" style="1" bestFit="1" customWidth="1"/>
    <col min="8699" max="8699" width="10.85546875" style="1" customWidth="1"/>
    <col min="8700" max="8705" width="0" style="1" hidden="1" customWidth="1"/>
    <col min="8706" max="8706" width="12" style="1" customWidth="1"/>
    <col min="8707" max="8707" width="10.85546875" style="1" customWidth="1"/>
    <col min="8708" max="8709" width="10.5703125" style="1" bestFit="1" customWidth="1"/>
    <col min="8710" max="8950" width="9.140625" style="1"/>
    <col min="8951" max="8951" width="26.5703125" style="1" customWidth="1"/>
    <col min="8952" max="8952" width="19.7109375" style="1" customWidth="1"/>
    <col min="8953" max="8953" width="0" style="1" hidden="1" customWidth="1"/>
    <col min="8954" max="8954" width="10.5703125" style="1" bestFit="1" customWidth="1"/>
    <col min="8955" max="8955" width="10.85546875" style="1" customWidth="1"/>
    <col min="8956" max="8961" width="0" style="1" hidden="1" customWidth="1"/>
    <col min="8962" max="8962" width="12" style="1" customWidth="1"/>
    <col min="8963" max="8963" width="10.85546875" style="1" customWidth="1"/>
    <col min="8964" max="8965" width="10.5703125" style="1" bestFit="1" customWidth="1"/>
    <col min="8966" max="9206" width="9.140625" style="1"/>
    <col min="9207" max="9207" width="26.5703125" style="1" customWidth="1"/>
    <col min="9208" max="9208" width="19.7109375" style="1" customWidth="1"/>
    <col min="9209" max="9209" width="0" style="1" hidden="1" customWidth="1"/>
    <col min="9210" max="9210" width="10.5703125" style="1" bestFit="1" customWidth="1"/>
    <col min="9211" max="9211" width="10.85546875" style="1" customWidth="1"/>
    <col min="9212" max="9217" width="0" style="1" hidden="1" customWidth="1"/>
    <col min="9218" max="9218" width="12" style="1" customWidth="1"/>
    <col min="9219" max="9219" width="10.85546875" style="1" customWidth="1"/>
    <col min="9220" max="9221" width="10.5703125" style="1" bestFit="1" customWidth="1"/>
    <col min="9222" max="9462" width="9.140625" style="1"/>
    <col min="9463" max="9463" width="26.5703125" style="1" customWidth="1"/>
    <col min="9464" max="9464" width="19.7109375" style="1" customWidth="1"/>
    <col min="9465" max="9465" width="0" style="1" hidden="1" customWidth="1"/>
    <col min="9466" max="9466" width="10.5703125" style="1" bestFit="1" customWidth="1"/>
    <col min="9467" max="9467" width="10.85546875" style="1" customWidth="1"/>
    <col min="9468" max="9473" width="0" style="1" hidden="1" customWidth="1"/>
    <col min="9474" max="9474" width="12" style="1" customWidth="1"/>
    <col min="9475" max="9475" width="10.85546875" style="1" customWidth="1"/>
    <col min="9476" max="9477" width="10.5703125" style="1" bestFit="1" customWidth="1"/>
    <col min="9478" max="9718" width="9.140625" style="1"/>
    <col min="9719" max="9719" width="26.5703125" style="1" customWidth="1"/>
    <col min="9720" max="9720" width="19.7109375" style="1" customWidth="1"/>
    <col min="9721" max="9721" width="0" style="1" hidden="1" customWidth="1"/>
    <col min="9722" max="9722" width="10.5703125" style="1" bestFit="1" customWidth="1"/>
    <col min="9723" max="9723" width="10.85546875" style="1" customWidth="1"/>
    <col min="9724" max="9729" width="0" style="1" hidden="1" customWidth="1"/>
    <col min="9730" max="9730" width="12" style="1" customWidth="1"/>
    <col min="9731" max="9731" width="10.85546875" style="1" customWidth="1"/>
    <col min="9732" max="9733" width="10.5703125" style="1" bestFit="1" customWidth="1"/>
    <col min="9734" max="9974" width="9.140625" style="1"/>
    <col min="9975" max="9975" width="26.5703125" style="1" customWidth="1"/>
    <col min="9976" max="9976" width="19.7109375" style="1" customWidth="1"/>
    <col min="9977" max="9977" width="0" style="1" hidden="1" customWidth="1"/>
    <col min="9978" max="9978" width="10.5703125" style="1" bestFit="1" customWidth="1"/>
    <col min="9979" max="9979" width="10.85546875" style="1" customWidth="1"/>
    <col min="9980" max="9985" width="0" style="1" hidden="1" customWidth="1"/>
    <col min="9986" max="9986" width="12" style="1" customWidth="1"/>
    <col min="9987" max="9987" width="10.85546875" style="1" customWidth="1"/>
    <col min="9988" max="9989" width="10.5703125" style="1" bestFit="1" customWidth="1"/>
    <col min="9990" max="10230" width="9.140625" style="1"/>
    <col min="10231" max="10231" width="26.5703125" style="1" customWidth="1"/>
    <col min="10232" max="10232" width="19.7109375" style="1" customWidth="1"/>
    <col min="10233" max="10233" width="0" style="1" hidden="1" customWidth="1"/>
    <col min="10234" max="10234" width="10.5703125" style="1" bestFit="1" customWidth="1"/>
    <col min="10235" max="10235" width="10.85546875" style="1" customWidth="1"/>
    <col min="10236" max="10241" width="0" style="1" hidden="1" customWidth="1"/>
    <col min="10242" max="10242" width="12" style="1" customWidth="1"/>
    <col min="10243" max="10243" width="10.85546875" style="1" customWidth="1"/>
    <col min="10244" max="10245" width="10.5703125" style="1" bestFit="1" customWidth="1"/>
    <col min="10246" max="10486" width="9.140625" style="1"/>
    <col min="10487" max="10487" width="26.5703125" style="1" customWidth="1"/>
    <col min="10488" max="10488" width="19.7109375" style="1" customWidth="1"/>
    <col min="10489" max="10489" width="0" style="1" hidden="1" customWidth="1"/>
    <col min="10490" max="10490" width="10.5703125" style="1" bestFit="1" customWidth="1"/>
    <col min="10491" max="10491" width="10.85546875" style="1" customWidth="1"/>
    <col min="10492" max="10497" width="0" style="1" hidden="1" customWidth="1"/>
    <col min="10498" max="10498" width="12" style="1" customWidth="1"/>
    <col min="10499" max="10499" width="10.85546875" style="1" customWidth="1"/>
    <col min="10500" max="10501" width="10.5703125" style="1" bestFit="1" customWidth="1"/>
    <col min="10502" max="10742" width="9.140625" style="1"/>
    <col min="10743" max="10743" width="26.5703125" style="1" customWidth="1"/>
    <col min="10744" max="10744" width="19.7109375" style="1" customWidth="1"/>
    <col min="10745" max="10745" width="0" style="1" hidden="1" customWidth="1"/>
    <col min="10746" max="10746" width="10.5703125" style="1" bestFit="1" customWidth="1"/>
    <col min="10747" max="10747" width="10.85546875" style="1" customWidth="1"/>
    <col min="10748" max="10753" width="0" style="1" hidden="1" customWidth="1"/>
    <col min="10754" max="10754" width="12" style="1" customWidth="1"/>
    <col min="10755" max="10755" width="10.85546875" style="1" customWidth="1"/>
    <col min="10756" max="10757" width="10.5703125" style="1" bestFit="1" customWidth="1"/>
    <col min="10758" max="10998" width="9.140625" style="1"/>
    <col min="10999" max="10999" width="26.5703125" style="1" customWidth="1"/>
    <col min="11000" max="11000" width="19.7109375" style="1" customWidth="1"/>
    <col min="11001" max="11001" width="0" style="1" hidden="1" customWidth="1"/>
    <col min="11002" max="11002" width="10.5703125" style="1" bestFit="1" customWidth="1"/>
    <col min="11003" max="11003" width="10.85546875" style="1" customWidth="1"/>
    <col min="11004" max="11009" width="0" style="1" hidden="1" customWidth="1"/>
    <col min="11010" max="11010" width="12" style="1" customWidth="1"/>
    <col min="11011" max="11011" width="10.85546875" style="1" customWidth="1"/>
    <col min="11012" max="11013" width="10.5703125" style="1" bestFit="1" customWidth="1"/>
    <col min="11014" max="11254" width="9.140625" style="1"/>
    <col min="11255" max="11255" width="26.5703125" style="1" customWidth="1"/>
    <col min="11256" max="11256" width="19.7109375" style="1" customWidth="1"/>
    <col min="11257" max="11257" width="0" style="1" hidden="1" customWidth="1"/>
    <col min="11258" max="11258" width="10.5703125" style="1" bestFit="1" customWidth="1"/>
    <col min="11259" max="11259" width="10.85546875" style="1" customWidth="1"/>
    <col min="11260" max="11265" width="0" style="1" hidden="1" customWidth="1"/>
    <col min="11266" max="11266" width="12" style="1" customWidth="1"/>
    <col min="11267" max="11267" width="10.85546875" style="1" customWidth="1"/>
    <col min="11268" max="11269" width="10.5703125" style="1" bestFit="1" customWidth="1"/>
    <col min="11270" max="11510" width="9.140625" style="1"/>
    <col min="11511" max="11511" width="26.5703125" style="1" customWidth="1"/>
    <col min="11512" max="11512" width="19.7109375" style="1" customWidth="1"/>
    <col min="11513" max="11513" width="0" style="1" hidden="1" customWidth="1"/>
    <col min="11514" max="11514" width="10.5703125" style="1" bestFit="1" customWidth="1"/>
    <col min="11515" max="11515" width="10.85546875" style="1" customWidth="1"/>
    <col min="11516" max="11521" width="0" style="1" hidden="1" customWidth="1"/>
    <col min="11522" max="11522" width="12" style="1" customWidth="1"/>
    <col min="11523" max="11523" width="10.85546875" style="1" customWidth="1"/>
    <col min="11524" max="11525" width="10.5703125" style="1" bestFit="1" customWidth="1"/>
    <col min="11526" max="11766" width="9.140625" style="1"/>
    <col min="11767" max="11767" width="26.5703125" style="1" customWidth="1"/>
    <col min="11768" max="11768" width="19.7109375" style="1" customWidth="1"/>
    <col min="11769" max="11769" width="0" style="1" hidden="1" customWidth="1"/>
    <col min="11770" max="11770" width="10.5703125" style="1" bestFit="1" customWidth="1"/>
    <col min="11771" max="11771" width="10.85546875" style="1" customWidth="1"/>
    <col min="11772" max="11777" width="0" style="1" hidden="1" customWidth="1"/>
    <col min="11778" max="11778" width="12" style="1" customWidth="1"/>
    <col min="11779" max="11779" width="10.85546875" style="1" customWidth="1"/>
    <col min="11780" max="11781" width="10.5703125" style="1" bestFit="1" customWidth="1"/>
    <col min="11782" max="12022" width="9.140625" style="1"/>
    <col min="12023" max="12023" width="26.5703125" style="1" customWidth="1"/>
    <col min="12024" max="12024" width="19.7109375" style="1" customWidth="1"/>
    <col min="12025" max="12025" width="0" style="1" hidden="1" customWidth="1"/>
    <col min="12026" max="12026" width="10.5703125" style="1" bestFit="1" customWidth="1"/>
    <col min="12027" max="12027" width="10.85546875" style="1" customWidth="1"/>
    <col min="12028" max="12033" width="0" style="1" hidden="1" customWidth="1"/>
    <col min="12034" max="12034" width="12" style="1" customWidth="1"/>
    <col min="12035" max="12035" width="10.85546875" style="1" customWidth="1"/>
    <col min="12036" max="12037" width="10.5703125" style="1" bestFit="1" customWidth="1"/>
    <col min="12038" max="12278" width="9.140625" style="1"/>
    <col min="12279" max="12279" width="26.5703125" style="1" customWidth="1"/>
    <col min="12280" max="12280" width="19.7109375" style="1" customWidth="1"/>
    <col min="12281" max="12281" width="0" style="1" hidden="1" customWidth="1"/>
    <col min="12282" max="12282" width="10.5703125" style="1" bestFit="1" customWidth="1"/>
    <col min="12283" max="12283" width="10.85546875" style="1" customWidth="1"/>
    <col min="12284" max="12289" width="0" style="1" hidden="1" customWidth="1"/>
    <col min="12290" max="12290" width="12" style="1" customWidth="1"/>
    <col min="12291" max="12291" width="10.85546875" style="1" customWidth="1"/>
    <col min="12292" max="12293" width="10.5703125" style="1" bestFit="1" customWidth="1"/>
    <col min="12294" max="12534" width="9.140625" style="1"/>
    <col min="12535" max="12535" width="26.5703125" style="1" customWidth="1"/>
    <col min="12536" max="12536" width="19.7109375" style="1" customWidth="1"/>
    <col min="12537" max="12537" width="0" style="1" hidden="1" customWidth="1"/>
    <col min="12538" max="12538" width="10.5703125" style="1" bestFit="1" customWidth="1"/>
    <col min="12539" max="12539" width="10.85546875" style="1" customWidth="1"/>
    <col min="12540" max="12545" width="0" style="1" hidden="1" customWidth="1"/>
    <col min="12546" max="12546" width="12" style="1" customWidth="1"/>
    <col min="12547" max="12547" width="10.85546875" style="1" customWidth="1"/>
    <col min="12548" max="12549" width="10.5703125" style="1" bestFit="1" customWidth="1"/>
    <col min="12550" max="12790" width="9.140625" style="1"/>
    <col min="12791" max="12791" width="26.5703125" style="1" customWidth="1"/>
    <col min="12792" max="12792" width="19.7109375" style="1" customWidth="1"/>
    <col min="12793" max="12793" width="0" style="1" hidden="1" customWidth="1"/>
    <col min="12794" max="12794" width="10.5703125" style="1" bestFit="1" customWidth="1"/>
    <col min="12795" max="12795" width="10.85546875" style="1" customWidth="1"/>
    <col min="12796" max="12801" width="0" style="1" hidden="1" customWidth="1"/>
    <col min="12802" max="12802" width="12" style="1" customWidth="1"/>
    <col min="12803" max="12803" width="10.85546875" style="1" customWidth="1"/>
    <col min="12804" max="12805" width="10.5703125" style="1" bestFit="1" customWidth="1"/>
    <col min="12806" max="13046" width="9.140625" style="1"/>
    <col min="13047" max="13047" width="26.5703125" style="1" customWidth="1"/>
    <col min="13048" max="13048" width="19.7109375" style="1" customWidth="1"/>
    <col min="13049" max="13049" width="0" style="1" hidden="1" customWidth="1"/>
    <col min="13050" max="13050" width="10.5703125" style="1" bestFit="1" customWidth="1"/>
    <col min="13051" max="13051" width="10.85546875" style="1" customWidth="1"/>
    <col min="13052" max="13057" width="0" style="1" hidden="1" customWidth="1"/>
    <col min="13058" max="13058" width="12" style="1" customWidth="1"/>
    <col min="13059" max="13059" width="10.85546875" style="1" customWidth="1"/>
    <col min="13060" max="13061" width="10.5703125" style="1" bestFit="1" customWidth="1"/>
    <col min="13062" max="13302" width="9.140625" style="1"/>
    <col min="13303" max="13303" width="26.5703125" style="1" customWidth="1"/>
    <col min="13304" max="13304" width="19.7109375" style="1" customWidth="1"/>
    <col min="13305" max="13305" width="0" style="1" hidden="1" customWidth="1"/>
    <col min="13306" max="13306" width="10.5703125" style="1" bestFit="1" customWidth="1"/>
    <col min="13307" max="13307" width="10.85546875" style="1" customWidth="1"/>
    <col min="13308" max="13313" width="0" style="1" hidden="1" customWidth="1"/>
    <col min="13314" max="13314" width="12" style="1" customWidth="1"/>
    <col min="13315" max="13315" width="10.85546875" style="1" customWidth="1"/>
    <col min="13316" max="13317" width="10.5703125" style="1" bestFit="1" customWidth="1"/>
    <col min="13318" max="13558" width="9.140625" style="1"/>
    <col min="13559" max="13559" width="26.5703125" style="1" customWidth="1"/>
    <col min="13560" max="13560" width="19.7109375" style="1" customWidth="1"/>
    <col min="13561" max="13561" width="0" style="1" hidden="1" customWidth="1"/>
    <col min="13562" max="13562" width="10.5703125" style="1" bestFit="1" customWidth="1"/>
    <col min="13563" max="13563" width="10.85546875" style="1" customWidth="1"/>
    <col min="13564" max="13569" width="0" style="1" hidden="1" customWidth="1"/>
    <col min="13570" max="13570" width="12" style="1" customWidth="1"/>
    <col min="13571" max="13571" width="10.85546875" style="1" customWidth="1"/>
    <col min="13572" max="13573" width="10.5703125" style="1" bestFit="1" customWidth="1"/>
    <col min="13574" max="13814" width="9.140625" style="1"/>
    <col min="13815" max="13815" width="26.5703125" style="1" customWidth="1"/>
    <col min="13816" max="13816" width="19.7109375" style="1" customWidth="1"/>
    <col min="13817" max="13817" width="0" style="1" hidden="1" customWidth="1"/>
    <col min="13818" max="13818" width="10.5703125" style="1" bestFit="1" customWidth="1"/>
    <col min="13819" max="13819" width="10.85546875" style="1" customWidth="1"/>
    <col min="13820" max="13825" width="0" style="1" hidden="1" customWidth="1"/>
    <col min="13826" max="13826" width="12" style="1" customWidth="1"/>
    <col min="13827" max="13827" width="10.85546875" style="1" customWidth="1"/>
    <col min="13828" max="13829" width="10.5703125" style="1" bestFit="1" customWidth="1"/>
    <col min="13830" max="14070" width="9.140625" style="1"/>
    <col min="14071" max="14071" width="26.5703125" style="1" customWidth="1"/>
    <col min="14072" max="14072" width="19.7109375" style="1" customWidth="1"/>
    <col min="14073" max="14073" width="0" style="1" hidden="1" customWidth="1"/>
    <col min="14074" max="14074" width="10.5703125" style="1" bestFit="1" customWidth="1"/>
    <col min="14075" max="14075" width="10.85546875" style="1" customWidth="1"/>
    <col min="14076" max="14081" width="0" style="1" hidden="1" customWidth="1"/>
    <col min="14082" max="14082" width="12" style="1" customWidth="1"/>
    <col min="14083" max="14083" width="10.85546875" style="1" customWidth="1"/>
    <col min="14084" max="14085" width="10.5703125" style="1" bestFit="1" customWidth="1"/>
    <col min="14086" max="14326" width="9.140625" style="1"/>
    <col min="14327" max="14327" width="26.5703125" style="1" customWidth="1"/>
    <col min="14328" max="14328" width="19.7109375" style="1" customWidth="1"/>
    <col min="14329" max="14329" width="0" style="1" hidden="1" customWidth="1"/>
    <col min="14330" max="14330" width="10.5703125" style="1" bestFit="1" customWidth="1"/>
    <col min="14331" max="14331" width="10.85546875" style="1" customWidth="1"/>
    <col min="14332" max="14337" width="0" style="1" hidden="1" customWidth="1"/>
    <col min="14338" max="14338" width="12" style="1" customWidth="1"/>
    <col min="14339" max="14339" width="10.85546875" style="1" customWidth="1"/>
    <col min="14340" max="14341" width="10.5703125" style="1" bestFit="1" customWidth="1"/>
    <col min="14342" max="14582" width="9.140625" style="1"/>
    <col min="14583" max="14583" width="26.5703125" style="1" customWidth="1"/>
    <col min="14584" max="14584" width="19.7109375" style="1" customWidth="1"/>
    <col min="14585" max="14585" width="0" style="1" hidden="1" customWidth="1"/>
    <col min="14586" max="14586" width="10.5703125" style="1" bestFit="1" customWidth="1"/>
    <col min="14587" max="14587" width="10.85546875" style="1" customWidth="1"/>
    <col min="14588" max="14593" width="0" style="1" hidden="1" customWidth="1"/>
    <col min="14594" max="14594" width="12" style="1" customWidth="1"/>
    <col min="14595" max="14595" width="10.85546875" style="1" customWidth="1"/>
    <col min="14596" max="14597" width="10.5703125" style="1" bestFit="1" customWidth="1"/>
    <col min="14598" max="14838" width="9.140625" style="1"/>
    <col min="14839" max="14839" width="26.5703125" style="1" customWidth="1"/>
    <col min="14840" max="14840" width="19.7109375" style="1" customWidth="1"/>
    <col min="14841" max="14841" width="0" style="1" hidden="1" customWidth="1"/>
    <col min="14842" max="14842" width="10.5703125" style="1" bestFit="1" customWidth="1"/>
    <col min="14843" max="14843" width="10.85546875" style="1" customWidth="1"/>
    <col min="14844" max="14849" width="0" style="1" hidden="1" customWidth="1"/>
    <col min="14850" max="14850" width="12" style="1" customWidth="1"/>
    <col min="14851" max="14851" width="10.85546875" style="1" customWidth="1"/>
    <col min="14852" max="14853" width="10.5703125" style="1" bestFit="1" customWidth="1"/>
    <col min="14854" max="15094" width="9.140625" style="1"/>
    <col min="15095" max="15095" width="26.5703125" style="1" customWidth="1"/>
    <col min="15096" max="15096" width="19.7109375" style="1" customWidth="1"/>
    <col min="15097" max="15097" width="0" style="1" hidden="1" customWidth="1"/>
    <col min="15098" max="15098" width="10.5703125" style="1" bestFit="1" customWidth="1"/>
    <col min="15099" max="15099" width="10.85546875" style="1" customWidth="1"/>
    <col min="15100" max="15105" width="0" style="1" hidden="1" customWidth="1"/>
    <col min="15106" max="15106" width="12" style="1" customWidth="1"/>
    <col min="15107" max="15107" width="10.85546875" style="1" customWidth="1"/>
    <col min="15108" max="15109" width="10.5703125" style="1" bestFit="1" customWidth="1"/>
    <col min="15110" max="15350" width="9.140625" style="1"/>
    <col min="15351" max="15351" width="26.5703125" style="1" customWidth="1"/>
    <col min="15352" max="15352" width="19.7109375" style="1" customWidth="1"/>
    <col min="15353" max="15353" width="0" style="1" hidden="1" customWidth="1"/>
    <col min="15354" max="15354" width="10.5703125" style="1" bestFit="1" customWidth="1"/>
    <col min="15355" max="15355" width="10.85546875" style="1" customWidth="1"/>
    <col min="15356" max="15361" width="0" style="1" hidden="1" customWidth="1"/>
    <col min="15362" max="15362" width="12" style="1" customWidth="1"/>
    <col min="15363" max="15363" width="10.85546875" style="1" customWidth="1"/>
    <col min="15364" max="15365" width="10.5703125" style="1" bestFit="1" customWidth="1"/>
    <col min="15366" max="15606" width="9.140625" style="1"/>
    <col min="15607" max="15607" width="26.5703125" style="1" customWidth="1"/>
    <col min="15608" max="15608" width="19.7109375" style="1" customWidth="1"/>
    <col min="15609" max="15609" width="0" style="1" hidden="1" customWidth="1"/>
    <col min="15610" max="15610" width="10.5703125" style="1" bestFit="1" customWidth="1"/>
    <col min="15611" max="15611" width="10.85546875" style="1" customWidth="1"/>
    <col min="15612" max="15617" width="0" style="1" hidden="1" customWidth="1"/>
    <col min="15618" max="15618" width="12" style="1" customWidth="1"/>
    <col min="15619" max="15619" width="10.85546875" style="1" customWidth="1"/>
    <col min="15620" max="15621" width="10.5703125" style="1" bestFit="1" customWidth="1"/>
    <col min="15622" max="15862" width="9.140625" style="1"/>
    <col min="15863" max="15863" width="26.5703125" style="1" customWidth="1"/>
    <col min="15864" max="15864" width="19.7109375" style="1" customWidth="1"/>
    <col min="15865" max="15865" width="0" style="1" hidden="1" customWidth="1"/>
    <col min="15866" max="15866" width="10.5703125" style="1" bestFit="1" customWidth="1"/>
    <col min="15867" max="15867" width="10.85546875" style="1" customWidth="1"/>
    <col min="15868" max="15873" width="0" style="1" hidden="1" customWidth="1"/>
    <col min="15874" max="15874" width="12" style="1" customWidth="1"/>
    <col min="15875" max="15875" width="10.85546875" style="1" customWidth="1"/>
    <col min="15876" max="15877" width="10.5703125" style="1" bestFit="1" customWidth="1"/>
    <col min="15878" max="16118" width="9.140625" style="1"/>
    <col min="16119" max="16119" width="26.5703125" style="1" customWidth="1"/>
    <col min="16120" max="16120" width="19.7109375" style="1" customWidth="1"/>
    <col min="16121" max="16121" width="0" style="1" hidden="1" customWidth="1"/>
    <col min="16122" max="16122" width="10.5703125" style="1" bestFit="1" customWidth="1"/>
    <col min="16123" max="16123" width="10.85546875" style="1" customWidth="1"/>
    <col min="16124" max="16129" width="0" style="1" hidden="1" customWidth="1"/>
    <col min="16130" max="16130" width="12" style="1" customWidth="1"/>
    <col min="16131" max="16131" width="10.85546875" style="1" customWidth="1"/>
    <col min="16132" max="16133" width="10.5703125" style="1" bestFit="1" customWidth="1"/>
    <col min="16134" max="16384" width="9.140625" style="1"/>
  </cols>
  <sheetData>
    <row r="1" spans="1:7" ht="61.5" customHeight="1">
      <c r="A1" s="376" t="s">
        <v>31</v>
      </c>
      <c r="B1" s="376"/>
      <c r="C1" s="376"/>
      <c r="D1" s="376"/>
      <c r="E1" s="376"/>
      <c r="F1" s="376"/>
      <c r="G1" s="376"/>
    </row>
    <row r="2" spans="1:7" ht="18.75" customHeight="1" thickBot="1">
      <c r="A2" s="376"/>
      <c r="B2" s="376"/>
      <c r="C2" s="376"/>
      <c r="D2" s="376"/>
      <c r="E2" s="376"/>
    </row>
    <row r="3" spans="1:7" ht="27.75" customHeight="1">
      <c r="A3" s="381" t="s">
        <v>0</v>
      </c>
      <c r="B3" s="381" t="s">
        <v>76</v>
      </c>
      <c r="C3" s="118"/>
      <c r="D3" s="372" t="s">
        <v>32</v>
      </c>
      <c r="E3" s="372"/>
      <c r="F3" s="372" t="s">
        <v>85</v>
      </c>
      <c r="G3" s="372"/>
    </row>
    <row r="4" spans="1:7" ht="15" customHeight="1">
      <c r="A4" s="382"/>
      <c r="B4" s="382"/>
      <c r="C4" s="384" t="s">
        <v>34</v>
      </c>
      <c r="D4" s="373" t="s">
        <v>110</v>
      </c>
      <c r="E4" s="373" t="s">
        <v>111</v>
      </c>
      <c r="F4" s="373" t="s">
        <v>110</v>
      </c>
      <c r="G4" s="373" t="s">
        <v>111</v>
      </c>
    </row>
    <row r="5" spans="1:7" ht="12.75" customHeight="1">
      <c r="A5" s="382"/>
      <c r="B5" s="382"/>
      <c r="C5" s="385"/>
      <c r="D5" s="374"/>
      <c r="E5" s="374"/>
      <c r="F5" s="374"/>
      <c r="G5" s="374"/>
    </row>
    <row r="6" spans="1:7" ht="13.5" customHeight="1" thickBot="1">
      <c r="A6" s="383"/>
      <c r="B6" s="383"/>
      <c r="C6" s="386"/>
      <c r="D6" s="375"/>
      <c r="E6" s="375"/>
      <c r="F6" s="375"/>
      <c r="G6" s="375"/>
    </row>
    <row r="7" spans="1:7" ht="45" customHeight="1">
      <c r="A7" s="119" t="s">
        <v>35</v>
      </c>
      <c r="B7" s="120" t="s">
        <v>99</v>
      </c>
      <c r="C7" s="121">
        <v>40.029000000000003</v>
      </c>
      <c r="D7" s="122">
        <v>28555</v>
      </c>
      <c r="E7" s="122">
        <v>26858</v>
      </c>
      <c r="F7" s="122">
        <v>1038</v>
      </c>
      <c r="G7" s="122">
        <v>787</v>
      </c>
    </row>
    <row r="8" spans="1:7" ht="45" customHeight="1" thickBot="1">
      <c r="A8" s="123"/>
      <c r="B8" s="124" t="s">
        <v>36</v>
      </c>
      <c r="C8" s="125"/>
      <c r="D8" s="126"/>
      <c r="E8" s="126">
        <f>E7/D7*100</f>
        <v>94.057082822623002</v>
      </c>
      <c r="F8" s="126"/>
      <c r="G8" s="126">
        <f>G7/F7*100</f>
        <v>75.818882466281309</v>
      </c>
    </row>
    <row r="9" spans="1:7" ht="36.75" customHeight="1">
      <c r="A9" s="127" t="s">
        <v>37</v>
      </c>
      <c r="B9" s="128" t="s">
        <v>38</v>
      </c>
      <c r="C9" s="129">
        <f>C7*C11*12/1000</f>
        <v>7519.5116963999999</v>
      </c>
      <c r="D9" s="130">
        <v>10617782.699999999</v>
      </c>
      <c r="E9" s="130">
        <v>10585095.5</v>
      </c>
      <c r="F9" s="130">
        <v>307659.8</v>
      </c>
      <c r="G9" s="130">
        <v>203472.9</v>
      </c>
    </row>
    <row r="10" spans="1:7" ht="42" customHeight="1" thickBot="1">
      <c r="A10" s="131"/>
      <c r="B10" s="132" t="s">
        <v>36</v>
      </c>
      <c r="C10" s="133">
        <v>118.2</v>
      </c>
      <c r="D10" s="134"/>
      <c r="E10" s="134">
        <f>E9/D9*100</f>
        <v>99.692146647529341</v>
      </c>
      <c r="F10" s="134"/>
      <c r="G10" s="134">
        <f>G9/F9*100</f>
        <v>66.135679734563951</v>
      </c>
    </row>
    <row r="11" spans="1:7" ht="51" customHeight="1">
      <c r="A11" s="135" t="s">
        <v>39</v>
      </c>
      <c r="B11" s="136" t="s">
        <v>40</v>
      </c>
      <c r="C11" s="121">
        <v>15654.3</v>
      </c>
      <c r="D11" s="122">
        <f>D9/D7/12*1000</f>
        <v>30986.3500262651</v>
      </c>
      <c r="E11" s="122">
        <f>E9/E7/12*1000</f>
        <v>32842.776515997721</v>
      </c>
      <c r="F11" s="122">
        <f>F9/F7/12*1000</f>
        <v>24699.727039177906</v>
      </c>
      <c r="G11" s="122">
        <f>G9/G7/12*1000</f>
        <v>21545.203303684877</v>
      </c>
    </row>
    <row r="12" spans="1:7" ht="48.75" customHeight="1" thickBot="1">
      <c r="A12" s="137"/>
      <c r="B12" s="132" t="s">
        <v>36</v>
      </c>
      <c r="C12" s="133">
        <v>122.4</v>
      </c>
      <c r="D12" s="134"/>
      <c r="E12" s="134">
        <f>E11/D11*100</f>
        <v>105.99111056371288</v>
      </c>
      <c r="F12" s="134"/>
      <c r="G12" s="134">
        <f>G11/F11*100</f>
        <v>87.228507705816241</v>
      </c>
    </row>
    <row r="13" spans="1:7" ht="48.75" hidden="1" customHeight="1">
      <c r="A13" s="138" t="s">
        <v>41</v>
      </c>
      <c r="B13" s="136" t="s">
        <v>42</v>
      </c>
      <c r="C13" s="139"/>
      <c r="D13" s="140"/>
      <c r="E13" s="139"/>
      <c r="F13" s="140"/>
      <c r="G13" s="139"/>
    </row>
    <row r="14" spans="1:7" ht="37.5" hidden="1" customHeight="1">
      <c r="A14" s="377" t="s">
        <v>43</v>
      </c>
      <c r="B14" s="141" t="s">
        <v>44</v>
      </c>
      <c r="C14" s="139">
        <v>6729.1</v>
      </c>
      <c r="D14" s="142">
        <v>6879.7</v>
      </c>
      <c r="E14" s="143">
        <v>7585.6</v>
      </c>
      <c r="F14" s="142">
        <v>6879.7</v>
      </c>
      <c r="G14" s="143">
        <v>7585.6</v>
      </c>
    </row>
    <row r="15" spans="1:7" ht="48" hidden="1" customHeight="1">
      <c r="A15" s="377"/>
      <c r="B15" s="141" t="s">
        <v>45</v>
      </c>
      <c r="C15" s="144">
        <v>111.9</v>
      </c>
      <c r="D15" s="145">
        <v>97.6</v>
      </c>
      <c r="E15" s="144">
        <f>E14/E16*100/D14*100</f>
        <v>102.66352125646203</v>
      </c>
      <c r="F15" s="145">
        <v>97.6</v>
      </c>
      <c r="G15" s="144">
        <f>G14/G16*100/F14*100</f>
        <v>102.66352125646203</v>
      </c>
    </row>
    <row r="16" spans="1:7" ht="34.5" hidden="1" customHeight="1" thickBot="1">
      <c r="A16" s="378"/>
      <c r="B16" s="132" t="s">
        <v>46</v>
      </c>
      <c r="C16" s="146">
        <v>106.9</v>
      </c>
      <c r="D16" s="147">
        <v>103.5</v>
      </c>
      <c r="E16" s="148">
        <v>107.4</v>
      </c>
      <c r="F16" s="147">
        <v>103.5</v>
      </c>
      <c r="G16" s="148">
        <v>107.4</v>
      </c>
    </row>
    <row r="17" spans="1:7" ht="15.75">
      <c r="A17" s="379"/>
      <c r="B17" s="380"/>
      <c r="C17" s="380"/>
      <c r="D17" s="149"/>
      <c r="E17" s="150"/>
      <c r="F17" s="193"/>
      <c r="G17" s="150"/>
    </row>
    <row r="18" spans="1:7" ht="15.75">
      <c r="A18" s="151"/>
      <c r="B18" s="149"/>
      <c r="C18" s="149"/>
      <c r="D18" s="149"/>
      <c r="E18" s="150"/>
      <c r="F18" s="193"/>
      <c r="G18" s="150"/>
    </row>
  </sheetData>
  <mergeCells count="13">
    <mergeCell ref="A17:C17"/>
    <mergeCell ref="A2:E2"/>
    <mergeCell ref="A3:A6"/>
    <mergeCell ref="B3:B6"/>
    <mergeCell ref="D3:E3"/>
    <mergeCell ref="C4:C6"/>
    <mergeCell ref="D4:D6"/>
    <mergeCell ref="E4:E6"/>
    <mergeCell ref="F3:G3"/>
    <mergeCell ref="F4:F6"/>
    <mergeCell ref="G4:G6"/>
    <mergeCell ref="A1:G1"/>
    <mergeCell ref="A14:A16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27" sqref="F27"/>
    </sheetView>
  </sheetViews>
  <sheetFormatPr defaultRowHeight="12.75"/>
  <cols>
    <col min="1" max="1" width="47.7109375" style="1" customWidth="1"/>
    <col min="2" max="2" width="14" style="112" customWidth="1"/>
    <col min="3" max="3" width="0" style="112" hidden="1" customWidth="1"/>
    <col min="4" max="4" width="0.5703125" style="1" hidden="1" customWidth="1"/>
    <col min="5" max="5" width="19.7109375" style="1" customWidth="1"/>
    <col min="6" max="6" width="19.5703125" style="1" customWidth="1"/>
    <col min="7" max="7" width="19.7109375" style="1" customWidth="1"/>
    <col min="8" max="256" width="9.140625" style="1"/>
    <col min="257" max="257" width="47.7109375" style="1" customWidth="1"/>
    <col min="258" max="258" width="14" style="1" customWidth="1"/>
    <col min="259" max="260" width="0" style="1" hidden="1" customWidth="1"/>
    <col min="261" max="261" width="19.7109375" style="1" customWidth="1"/>
    <col min="262" max="262" width="19.5703125" style="1" customWidth="1"/>
    <col min="263" max="263" width="19.7109375" style="1" customWidth="1"/>
    <col min="264" max="512" width="9.140625" style="1"/>
    <col min="513" max="513" width="47.7109375" style="1" customWidth="1"/>
    <col min="514" max="514" width="14" style="1" customWidth="1"/>
    <col min="515" max="516" width="0" style="1" hidden="1" customWidth="1"/>
    <col min="517" max="517" width="19.7109375" style="1" customWidth="1"/>
    <col min="518" max="518" width="19.5703125" style="1" customWidth="1"/>
    <col min="519" max="519" width="19.7109375" style="1" customWidth="1"/>
    <col min="520" max="768" width="9.140625" style="1"/>
    <col min="769" max="769" width="47.7109375" style="1" customWidth="1"/>
    <col min="770" max="770" width="14" style="1" customWidth="1"/>
    <col min="771" max="772" width="0" style="1" hidden="1" customWidth="1"/>
    <col min="773" max="773" width="19.7109375" style="1" customWidth="1"/>
    <col min="774" max="774" width="19.5703125" style="1" customWidth="1"/>
    <col min="775" max="775" width="19.7109375" style="1" customWidth="1"/>
    <col min="776" max="1024" width="9.140625" style="1"/>
    <col min="1025" max="1025" width="47.7109375" style="1" customWidth="1"/>
    <col min="1026" max="1026" width="14" style="1" customWidth="1"/>
    <col min="1027" max="1028" width="0" style="1" hidden="1" customWidth="1"/>
    <col min="1029" max="1029" width="19.7109375" style="1" customWidth="1"/>
    <col min="1030" max="1030" width="19.5703125" style="1" customWidth="1"/>
    <col min="1031" max="1031" width="19.7109375" style="1" customWidth="1"/>
    <col min="1032" max="1280" width="9.140625" style="1"/>
    <col min="1281" max="1281" width="47.7109375" style="1" customWidth="1"/>
    <col min="1282" max="1282" width="14" style="1" customWidth="1"/>
    <col min="1283" max="1284" width="0" style="1" hidden="1" customWidth="1"/>
    <col min="1285" max="1285" width="19.7109375" style="1" customWidth="1"/>
    <col min="1286" max="1286" width="19.5703125" style="1" customWidth="1"/>
    <col min="1287" max="1287" width="19.7109375" style="1" customWidth="1"/>
    <col min="1288" max="1536" width="9.140625" style="1"/>
    <col min="1537" max="1537" width="47.7109375" style="1" customWidth="1"/>
    <col min="1538" max="1538" width="14" style="1" customWidth="1"/>
    <col min="1539" max="1540" width="0" style="1" hidden="1" customWidth="1"/>
    <col min="1541" max="1541" width="19.7109375" style="1" customWidth="1"/>
    <col min="1542" max="1542" width="19.5703125" style="1" customWidth="1"/>
    <col min="1543" max="1543" width="19.7109375" style="1" customWidth="1"/>
    <col min="1544" max="1792" width="9.140625" style="1"/>
    <col min="1793" max="1793" width="47.7109375" style="1" customWidth="1"/>
    <col min="1794" max="1794" width="14" style="1" customWidth="1"/>
    <col min="1795" max="1796" width="0" style="1" hidden="1" customWidth="1"/>
    <col min="1797" max="1797" width="19.7109375" style="1" customWidth="1"/>
    <col min="1798" max="1798" width="19.5703125" style="1" customWidth="1"/>
    <col min="1799" max="1799" width="19.7109375" style="1" customWidth="1"/>
    <col min="1800" max="2048" width="9.140625" style="1"/>
    <col min="2049" max="2049" width="47.7109375" style="1" customWidth="1"/>
    <col min="2050" max="2050" width="14" style="1" customWidth="1"/>
    <col min="2051" max="2052" width="0" style="1" hidden="1" customWidth="1"/>
    <col min="2053" max="2053" width="19.7109375" style="1" customWidth="1"/>
    <col min="2054" max="2054" width="19.5703125" style="1" customWidth="1"/>
    <col min="2055" max="2055" width="19.7109375" style="1" customWidth="1"/>
    <col min="2056" max="2304" width="9.140625" style="1"/>
    <col min="2305" max="2305" width="47.7109375" style="1" customWidth="1"/>
    <col min="2306" max="2306" width="14" style="1" customWidth="1"/>
    <col min="2307" max="2308" width="0" style="1" hidden="1" customWidth="1"/>
    <col min="2309" max="2309" width="19.7109375" style="1" customWidth="1"/>
    <col min="2310" max="2310" width="19.5703125" style="1" customWidth="1"/>
    <col min="2311" max="2311" width="19.7109375" style="1" customWidth="1"/>
    <col min="2312" max="2560" width="9.140625" style="1"/>
    <col min="2561" max="2561" width="47.7109375" style="1" customWidth="1"/>
    <col min="2562" max="2562" width="14" style="1" customWidth="1"/>
    <col min="2563" max="2564" width="0" style="1" hidden="1" customWidth="1"/>
    <col min="2565" max="2565" width="19.7109375" style="1" customWidth="1"/>
    <col min="2566" max="2566" width="19.5703125" style="1" customWidth="1"/>
    <col min="2567" max="2567" width="19.7109375" style="1" customWidth="1"/>
    <col min="2568" max="2816" width="9.140625" style="1"/>
    <col min="2817" max="2817" width="47.7109375" style="1" customWidth="1"/>
    <col min="2818" max="2818" width="14" style="1" customWidth="1"/>
    <col min="2819" max="2820" width="0" style="1" hidden="1" customWidth="1"/>
    <col min="2821" max="2821" width="19.7109375" style="1" customWidth="1"/>
    <col min="2822" max="2822" width="19.5703125" style="1" customWidth="1"/>
    <col min="2823" max="2823" width="19.7109375" style="1" customWidth="1"/>
    <col min="2824" max="3072" width="9.140625" style="1"/>
    <col min="3073" max="3073" width="47.7109375" style="1" customWidth="1"/>
    <col min="3074" max="3074" width="14" style="1" customWidth="1"/>
    <col min="3075" max="3076" width="0" style="1" hidden="1" customWidth="1"/>
    <col min="3077" max="3077" width="19.7109375" style="1" customWidth="1"/>
    <col min="3078" max="3078" width="19.5703125" style="1" customWidth="1"/>
    <col min="3079" max="3079" width="19.7109375" style="1" customWidth="1"/>
    <col min="3080" max="3328" width="9.140625" style="1"/>
    <col min="3329" max="3329" width="47.7109375" style="1" customWidth="1"/>
    <col min="3330" max="3330" width="14" style="1" customWidth="1"/>
    <col min="3331" max="3332" width="0" style="1" hidden="1" customWidth="1"/>
    <col min="3333" max="3333" width="19.7109375" style="1" customWidth="1"/>
    <col min="3334" max="3334" width="19.5703125" style="1" customWidth="1"/>
    <col min="3335" max="3335" width="19.7109375" style="1" customWidth="1"/>
    <col min="3336" max="3584" width="9.140625" style="1"/>
    <col min="3585" max="3585" width="47.7109375" style="1" customWidth="1"/>
    <col min="3586" max="3586" width="14" style="1" customWidth="1"/>
    <col min="3587" max="3588" width="0" style="1" hidden="1" customWidth="1"/>
    <col min="3589" max="3589" width="19.7109375" style="1" customWidth="1"/>
    <col min="3590" max="3590" width="19.5703125" style="1" customWidth="1"/>
    <col min="3591" max="3591" width="19.7109375" style="1" customWidth="1"/>
    <col min="3592" max="3840" width="9.140625" style="1"/>
    <col min="3841" max="3841" width="47.7109375" style="1" customWidth="1"/>
    <col min="3842" max="3842" width="14" style="1" customWidth="1"/>
    <col min="3843" max="3844" width="0" style="1" hidden="1" customWidth="1"/>
    <col min="3845" max="3845" width="19.7109375" style="1" customWidth="1"/>
    <col min="3846" max="3846" width="19.5703125" style="1" customWidth="1"/>
    <col min="3847" max="3847" width="19.7109375" style="1" customWidth="1"/>
    <col min="3848" max="4096" width="9.140625" style="1"/>
    <col min="4097" max="4097" width="47.7109375" style="1" customWidth="1"/>
    <col min="4098" max="4098" width="14" style="1" customWidth="1"/>
    <col min="4099" max="4100" width="0" style="1" hidden="1" customWidth="1"/>
    <col min="4101" max="4101" width="19.7109375" style="1" customWidth="1"/>
    <col min="4102" max="4102" width="19.5703125" style="1" customWidth="1"/>
    <col min="4103" max="4103" width="19.7109375" style="1" customWidth="1"/>
    <col min="4104" max="4352" width="9.140625" style="1"/>
    <col min="4353" max="4353" width="47.7109375" style="1" customWidth="1"/>
    <col min="4354" max="4354" width="14" style="1" customWidth="1"/>
    <col min="4355" max="4356" width="0" style="1" hidden="1" customWidth="1"/>
    <col min="4357" max="4357" width="19.7109375" style="1" customWidth="1"/>
    <col min="4358" max="4358" width="19.5703125" style="1" customWidth="1"/>
    <col min="4359" max="4359" width="19.7109375" style="1" customWidth="1"/>
    <col min="4360" max="4608" width="9.140625" style="1"/>
    <col min="4609" max="4609" width="47.7109375" style="1" customWidth="1"/>
    <col min="4610" max="4610" width="14" style="1" customWidth="1"/>
    <col min="4611" max="4612" width="0" style="1" hidden="1" customWidth="1"/>
    <col min="4613" max="4613" width="19.7109375" style="1" customWidth="1"/>
    <col min="4614" max="4614" width="19.5703125" style="1" customWidth="1"/>
    <col min="4615" max="4615" width="19.7109375" style="1" customWidth="1"/>
    <col min="4616" max="4864" width="9.140625" style="1"/>
    <col min="4865" max="4865" width="47.7109375" style="1" customWidth="1"/>
    <col min="4866" max="4866" width="14" style="1" customWidth="1"/>
    <col min="4867" max="4868" width="0" style="1" hidden="1" customWidth="1"/>
    <col min="4869" max="4869" width="19.7109375" style="1" customWidth="1"/>
    <col min="4870" max="4870" width="19.5703125" style="1" customWidth="1"/>
    <col min="4871" max="4871" width="19.7109375" style="1" customWidth="1"/>
    <col min="4872" max="5120" width="9.140625" style="1"/>
    <col min="5121" max="5121" width="47.7109375" style="1" customWidth="1"/>
    <col min="5122" max="5122" width="14" style="1" customWidth="1"/>
    <col min="5123" max="5124" width="0" style="1" hidden="1" customWidth="1"/>
    <col min="5125" max="5125" width="19.7109375" style="1" customWidth="1"/>
    <col min="5126" max="5126" width="19.5703125" style="1" customWidth="1"/>
    <col min="5127" max="5127" width="19.7109375" style="1" customWidth="1"/>
    <col min="5128" max="5376" width="9.140625" style="1"/>
    <col min="5377" max="5377" width="47.7109375" style="1" customWidth="1"/>
    <col min="5378" max="5378" width="14" style="1" customWidth="1"/>
    <col min="5379" max="5380" width="0" style="1" hidden="1" customWidth="1"/>
    <col min="5381" max="5381" width="19.7109375" style="1" customWidth="1"/>
    <col min="5382" max="5382" width="19.5703125" style="1" customWidth="1"/>
    <col min="5383" max="5383" width="19.7109375" style="1" customWidth="1"/>
    <col min="5384" max="5632" width="9.140625" style="1"/>
    <col min="5633" max="5633" width="47.7109375" style="1" customWidth="1"/>
    <col min="5634" max="5634" width="14" style="1" customWidth="1"/>
    <col min="5635" max="5636" width="0" style="1" hidden="1" customWidth="1"/>
    <col min="5637" max="5637" width="19.7109375" style="1" customWidth="1"/>
    <col min="5638" max="5638" width="19.5703125" style="1" customWidth="1"/>
    <col min="5639" max="5639" width="19.7109375" style="1" customWidth="1"/>
    <col min="5640" max="5888" width="9.140625" style="1"/>
    <col min="5889" max="5889" width="47.7109375" style="1" customWidth="1"/>
    <col min="5890" max="5890" width="14" style="1" customWidth="1"/>
    <col min="5891" max="5892" width="0" style="1" hidden="1" customWidth="1"/>
    <col min="5893" max="5893" width="19.7109375" style="1" customWidth="1"/>
    <col min="5894" max="5894" width="19.5703125" style="1" customWidth="1"/>
    <col min="5895" max="5895" width="19.7109375" style="1" customWidth="1"/>
    <col min="5896" max="6144" width="9.140625" style="1"/>
    <col min="6145" max="6145" width="47.7109375" style="1" customWidth="1"/>
    <col min="6146" max="6146" width="14" style="1" customWidth="1"/>
    <col min="6147" max="6148" width="0" style="1" hidden="1" customWidth="1"/>
    <col min="6149" max="6149" width="19.7109375" style="1" customWidth="1"/>
    <col min="6150" max="6150" width="19.5703125" style="1" customWidth="1"/>
    <col min="6151" max="6151" width="19.7109375" style="1" customWidth="1"/>
    <col min="6152" max="6400" width="9.140625" style="1"/>
    <col min="6401" max="6401" width="47.7109375" style="1" customWidth="1"/>
    <col min="6402" max="6402" width="14" style="1" customWidth="1"/>
    <col min="6403" max="6404" width="0" style="1" hidden="1" customWidth="1"/>
    <col min="6405" max="6405" width="19.7109375" style="1" customWidth="1"/>
    <col min="6406" max="6406" width="19.5703125" style="1" customWidth="1"/>
    <col min="6407" max="6407" width="19.7109375" style="1" customWidth="1"/>
    <col min="6408" max="6656" width="9.140625" style="1"/>
    <col min="6657" max="6657" width="47.7109375" style="1" customWidth="1"/>
    <col min="6658" max="6658" width="14" style="1" customWidth="1"/>
    <col min="6659" max="6660" width="0" style="1" hidden="1" customWidth="1"/>
    <col min="6661" max="6661" width="19.7109375" style="1" customWidth="1"/>
    <col min="6662" max="6662" width="19.5703125" style="1" customWidth="1"/>
    <col min="6663" max="6663" width="19.7109375" style="1" customWidth="1"/>
    <col min="6664" max="6912" width="9.140625" style="1"/>
    <col min="6913" max="6913" width="47.7109375" style="1" customWidth="1"/>
    <col min="6914" max="6914" width="14" style="1" customWidth="1"/>
    <col min="6915" max="6916" width="0" style="1" hidden="1" customWidth="1"/>
    <col min="6917" max="6917" width="19.7109375" style="1" customWidth="1"/>
    <col min="6918" max="6918" width="19.5703125" style="1" customWidth="1"/>
    <col min="6919" max="6919" width="19.7109375" style="1" customWidth="1"/>
    <col min="6920" max="7168" width="9.140625" style="1"/>
    <col min="7169" max="7169" width="47.7109375" style="1" customWidth="1"/>
    <col min="7170" max="7170" width="14" style="1" customWidth="1"/>
    <col min="7171" max="7172" width="0" style="1" hidden="1" customWidth="1"/>
    <col min="7173" max="7173" width="19.7109375" style="1" customWidth="1"/>
    <col min="7174" max="7174" width="19.5703125" style="1" customWidth="1"/>
    <col min="7175" max="7175" width="19.7109375" style="1" customWidth="1"/>
    <col min="7176" max="7424" width="9.140625" style="1"/>
    <col min="7425" max="7425" width="47.7109375" style="1" customWidth="1"/>
    <col min="7426" max="7426" width="14" style="1" customWidth="1"/>
    <col min="7427" max="7428" width="0" style="1" hidden="1" customWidth="1"/>
    <col min="7429" max="7429" width="19.7109375" style="1" customWidth="1"/>
    <col min="7430" max="7430" width="19.5703125" style="1" customWidth="1"/>
    <col min="7431" max="7431" width="19.7109375" style="1" customWidth="1"/>
    <col min="7432" max="7680" width="9.140625" style="1"/>
    <col min="7681" max="7681" width="47.7109375" style="1" customWidth="1"/>
    <col min="7682" max="7682" width="14" style="1" customWidth="1"/>
    <col min="7683" max="7684" width="0" style="1" hidden="1" customWidth="1"/>
    <col min="7685" max="7685" width="19.7109375" style="1" customWidth="1"/>
    <col min="7686" max="7686" width="19.5703125" style="1" customWidth="1"/>
    <col min="7687" max="7687" width="19.7109375" style="1" customWidth="1"/>
    <col min="7688" max="7936" width="9.140625" style="1"/>
    <col min="7937" max="7937" width="47.7109375" style="1" customWidth="1"/>
    <col min="7938" max="7938" width="14" style="1" customWidth="1"/>
    <col min="7939" max="7940" width="0" style="1" hidden="1" customWidth="1"/>
    <col min="7941" max="7941" width="19.7109375" style="1" customWidth="1"/>
    <col min="7942" max="7942" width="19.5703125" style="1" customWidth="1"/>
    <col min="7943" max="7943" width="19.7109375" style="1" customWidth="1"/>
    <col min="7944" max="8192" width="9.140625" style="1"/>
    <col min="8193" max="8193" width="47.7109375" style="1" customWidth="1"/>
    <col min="8194" max="8194" width="14" style="1" customWidth="1"/>
    <col min="8195" max="8196" width="0" style="1" hidden="1" customWidth="1"/>
    <col min="8197" max="8197" width="19.7109375" style="1" customWidth="1"/>
    <col min="8198" max="8198" width="19.5703125" style="1" customWidth="1"/>
    <col min="8199" max="8199" width="19.7109375" style="1" customWidth="1"/>
    <col min="8200" max="8448" width="9.140625" style="1"/>
    <col min="8449" max="8449" width="47.7109375" style="1" customWidth="1"/>
    <col min="8450" max="8450" width="14" style="1" customWidth="1"/>
    <col min="8451" max="8452" width="0" style="1" hidden="1" customWidth="1"/>
    <col min="8453" max="8453" width="19.7109375" style="1" customWidth="1"/>
    <col min="8454" max="8454" width="19.5703125" style="1" customWidth="1"/>
    <col min="8455" max="8455" width="19.7109375" style="1" customWidth="1"/>
    <col min="8456" max="8704" width="9.140625" style="1"/>
    <col min="8705" max="8705" width="47.7109375" style="1" customWidth="1"/>
    <col min="8706" max="8706" width="14" style="1" customWidth="1"/>
    <col min="8707" max="8708" width="0" style="1" hidden="1" customWidth="1"/>
    <col min="8709" max="8709" width="19.7109375" style="1" customWidth="1"/>
    <col min="8710" max="8710" width="19.5703125" style="1" customWidth="1"/>
    <col min="8711" max="8711" width="19.7109375" style="1" customWidth="1"/>
    <col min="8712" max="8960" width="9.140625" style="1"/>
    <col min="8961" max="8961" width="47.7109375" style="1" customWidth="1"/>
    <col min="8962" max="8962" width="14" style="1" customWidth="1"/>
    <col min="8963" max="8964" width="0" style="1" hidden="1" customWidth="1"/>
    <col min="8965" max="8965" width="19.7109375" style="1" customWidth="1"/>
    <col min="8966" max="8966" width="19.5703125" style="1" customWidth="1"/>
    <col min="8967" max="8967" width="19.7109375" style="1" customWidth="1"/>
    <col min="8968" max="9216" width="9.140625" style="1"/>
    <col min="9217" max="9217" width="47.7109375" style="1" customWidth="1"/>
    <col min="9218" max="9218" width="14" style="1" customWidth="1"/>
    <col min="9219" max="9220" width="0" style="1" hidden="1" customWidth="1"/>
    <col min="9221" max="9221" width="19.7109375" style="1" customWidth="1"/>
    <col min="9222" max="9222" width="19.5703125" style="1" customWidth="1"/>
    <col min="9223" max="9223" width="19.7109375" style="1" customWidth="1"/>
    <col min="9224" max="9472" width="9.140625" style="1"/>
    <col min="9473" max="9473" width="47.7109375" style="1" customWidth="1"/>
    <col min="9474" max="9474" width="14" style="1" customWidth="1"/>
    <col min="9475" max="9476" width="0" style="1" hidden="1" customWidth="1"/>
    <col min="9477" max="9477" width="19.7109375" style="1" customWidth="1"/>
    <col min="9478" max="9478" width="19.5703125" style="1" customWidth="1"/>
    <col min="9479" max="9479" width="19.7109375" style="1" customWidth="1"/>
    <col min="9480" max="9728" width="9.140625" style="1"/>
    <col min="9729" max="9729" width="47.7109375" style="1" customWidth="1"/>
    <col min="9730" max="9730" width="14" style="1" customWidth="1"/>
    <col min="9731" max="9732" width="0" style="1" hidden="1" customWidth="1"/>
    <col min="9733" max="9733" width="19.7109375" style="1" customWidth="1"/>
    <col min="9734" max="9734" width="19.5703125" style="1" customWidth="1"/>
    <col min="9735" max="9735" width="19.7109375" style="1" customWidth="1"/>
    <col min="9736" max="9984" width="9.140625" style="1"/>
    <col min="9985" max="9985" width="47.7109375" style="1" customWidth="1"/>
    <col min="9986" max="9986" width="14" style="1" customWidth="1"/>
    <col min="9987" max="9988" width="0" style="1" hidden="1" customWidth="1"/>
    <col min="9989" max="9989" width="19.7109375" style="1" customWidth="1"/>
    <col min="9990" max="9990" width="19.5703125" style="1" customWidth="1"/>
    <col min="9991" max="9991" width="19.7109375" style="1" customWidth="1"/>
    <col min="9992" max="10240" width="9.140625" style="1"/>
    <col min="10241" max="10241" width="47.7109375" style="1" customWidth="1"/>
    <col min="10242" max="10242" width="14" style="1" customWidth="1"/>
    <col min="10243" max="10244" width="0" style="1" hidden="1" customWidth="1"/>
    <col min="10245" max="10245" width="19.7109375" style="1" customWidth="1"/>
    <col min="10246" max="10246" width="19.5703125" style="1" customWidth="1"/>
    <col min="10247" max="10247" width="19.7109375" style="1" customWidth="1"/>
    <col min="10248" max="10496" width="9.140625" style="1"/>
    <col min="10497" max="10497" width="47.7109375" style="1" customWidth="1"/>
    <col min="10498" max="10498" width="14" style="1" customWidth="1"/>
    <col min="10499" max="10500" width="0" style="1" hidden="1" customWidth="1"/>
    <col min="10501" max="10501" width="19.7109375" style="1" customWidth="1"/>
    <col min="10502" max="10502" width="19.5703125" style="1" customWidth="1"/>
    <col min="10503" max="10503" width="19.7109375" style="1" customWidth="1"/>
    <col min="10504" max="10752" width="9.140625" style="1"/>
    <col min="10753" max="10753" width="47.7109375" style="1" customWidth="1"/>
    <col min="10754" max="10754" width="14" style="1" customWidth="1"/>
    <col min="10755" max="10756" width="0" style="1" hidden="1" customWidth="1"/>
    <col min="10757" max="10757" width="19.7109375" style="1" customWidth="1"/>
    <col min="10758" max="10758" width="19.5703125" style="1" customWidth="1"/>
    <col min="10759" max="10759" width="19.7109375" style="1" customWidth="1"/>
    <col min="10760" max="11008" width="9.140625" style="1"/>
    <col min="11009" max="11009" width="47.7109375" style="1" customWidth="1"/>
    <col min="11010" max="11010" width="14" style="1" customWidth="1"/>
    <col min="11011" max="11012" width="0" style="1" hidden="1" customWidth="1"/>
    <col min="11013" max="11013" width="19.7109375" style="1" customWidth="1"/>
    <col min="11014" max="11014" width="19.5703125" style="1" customWidth="1"/>
    <col min="11015" max="11015" width="19.7109375" style="1" customWidth="1"/>
    <col min="11016" max="11264" width="9.140625" style="1"/>
    <col min="11265" max="11265" width="47.7109375" style="1" customWidth="1"/>
    <col min="11266" max="11266" width="14" style="1" customWidth="1"/>
    <col min="11267" max="11268" width="0" style="1" hidden="1" customWidth="1"/>
    <col min="11269" max="11269" width="19.7109375" style="1" customWidth="1"/>
    <col min="11270" max="11270" width="19.5703125" style="1" customWidth="1"/>
    <col min="11271" max="11271" width="19.7109375" style="1" customWidth="1"/>
    <col min="11272" max="11520" width="9.140625" style="1"/>
    <col min="11521" max="11521" width="47.7109375" style="1" customWidth="1"/>
    <col min="11522" max="11522" width="14" style="1" customWidth="1"/>
    <col min="11523" max="11524" width="0" style="1" hidden="1" customWidth="1"/>
    <col min="11525" max="11525" width="19.7109375" style="1" customWidth="1"/>
    <col min="11526" max="11526" width="19.5703125" style="1" customWidth="1"/>
    <col min="11527" max="11527" width="19.7109375" style="1" customWidth="1"/>
    <col min="11528" max="11776" width="9.140625" style="1"/>
    <col min="11777" max="11777" width="47.7109375" style="1" customWidth="1"/>
    <col min="11778" max="11778" width="14" style="1" customWidth="1"/>
    <col min="11779" max="11780" width="0" style="1" hidden="1" customWidth="1"/>
    <col min="11781" max="11781" width="19.7109375" style="1" customWidth="1"/>
    <col min="11782" max="11782" width="19.5703125" style="1" customWidth="1"/>
    <col min="11783" max="11783" width="19.7109375" style="1" customWidth="1"/>
    <col min="11784" max="12032" width="9.140625" style="1"/>
    <col min="12033" max="12033" width="47.7109375" style="1" customWidth="1"/>
    <col min="12034" max="12034" width="14" style="1" customWidth="1"/>
    <col min="12035" max="12036" width="0" style="1" hidden="1" customWidth="1"/>
    <col min="12037" max="12037" width="19.7109375" style="1" customWidth="1"/>
    <col min="12038" max="12038" width="19.5703125" style="1" customWidth="1"/>
    <col min="12039" max="12039" width="19.7109375" style="1" customWidth="1"/>
    <col min="12040" max="12288" width="9.140625" style="1"/>
    <col min="12289" max="12289" width="47.7109375" style="1" customWidth="1"/>
    <col min="12290" max="12290" width="14" style="1" customWidth="1"/>
    <col min="12291" max="12292" width="0" style="1" hidden="1" customWidth="1"/>
    <col min="12293" max="12293" width="19.7109375" style="1" customWidth="1"/>
    <col min="12294" max="12294" width="19.5703125" style="1" customWidth="1"/>
    <col min="12295" max="12295" width="19.7109375" style="1" customWidth="1"/>
    <col min="12296" max="12544" width="9.140625" style="1"/>
    <col min="12545" max="12545" width="47.7109375" style="1" customWidth="1"/>
    <col min="12546" max="12546" width="14" style="1" customWidth="1"/>
    <col min="12547" max="12548" width="0" style="1" hidden="1" customWidth="1"/>
    <col min="12549" max="12549" width="19.7109375" style="1" customWidth="1"/>
    <col min="12550" max="12550" width="19.5703125" style="1" customWidth="1"/>
    <col min="12551" max="12551" width="19.7109375" style="1" customWidth="1"/>
    <col min="12552" max="12800" width="9.140625" style="1"/>
    <col min="12801" max="12801" width="47.7109375" style="1" customWidth="1"/>
    <col min="12802" max="12802" width="14" style="1" customWidth="1"/>
    <col min="12803" max="12804" width="0" style="1" hidden="1" customWidth="1"/>
    <col min="12805" max="12805" width="19.7109375" style="1" customWidth="1"/>
    <col min="12806" max="12806" width="19.5703125" style="1" customWidth="1"/>
    <col min="12807" max="12807" width="19.7109375" style="1" customWidth="1"/>
    <col min="12808" max="13056" width="9.140625" style="1"/>
    <col min="13057" max="13057" width="47.7109375" style="1" customWidth="1"/>
    <col min="13058" max="13058" width="14" style="1" customWidth="1"/>
    <col min="13059" max="13060" width="0" style="1" hidden="1" customWidth="1"/>
    <col min="13061" max="13061" width="19.7109375" style="1" customWidth="1"/>
    <col min="13062" max="13062" width="19.5703125" style="1" customWidth="1"/>
    <col min="13063" max="13063" width="19.7109375" style="1" customWidth="1"/>
    <col min="13064" max="13312" width="9.140625" style="1"/>
    <col min="13313" max="13313" width="47.7109375" style="1" customWidth="1"/>
    <col min="13314" max="13314" width="14" style="1" customWidth="1"/>
    <col min="13315" max="13316" width="0" style="1" hidden="1" customWidth="1"/>
    <col min="13317" max="13317" width="19.7109375" style="1" customWidth="1"/>
    <col min="13318" max="13318" width="19.5703125" style="1" customWidth="1"/>
    <col min="13319" max="13319" width="19.7109375" style="1" customWidth="1"/>
    <col min="13320" max="13568" width="9.140625" style="1"/>
    <col min="13569" max="13569" width="47.7109375" style="1" customWidth="1"/>
    <col min="13570" max="13570" width="14" style="1" customWidth="1"/>
    <col min="13571" max="13572" width="0" style="1" hidden="1" customWidth="1"/>
    <col min="13573" max="13573" width="19.7109375" style="1" customWidth="1"/>
    <col min="13574" max="13574" width="19.5703125" style="1" customWidth="1"/>
    <col min="13575" max="13575" width="19.7109375" style="1" customWidth="1"/>
    <col min="13576" max="13824" width="9.140625" style="1"/>
    <col min="13825" max="13825" width="47.7109375" style="1" customWidth="1"/>
    <col min="13826" max="13826" width="14" style="1" customWidth="1"/>
    <col min="13827" max="13828" width="0" style="1" hidden="1" customWidth="1"/>
    <col min="13829" max="13829" width="19.7109375" style="1" customWidth="1"/>
    <col min="13830" max="13830" width="19.5703125" style="1" customWidth="1"/>
    <col min="13831" max="13831" width="19.7109375" style="1" customWidth="1"/>
    <col min="13832" max="14080" width="9.140625" style="1"/>
    <col min="14081" max="14081" width="47.7109375" style="1" customWidth="1"/>
    <col min="14082" max="14082" width="14" style="1" customWidth="1"/>
    <col min="14083" max="14084" width="0" style="1" hidden="1" customWidth="1"/>
    <col min="14085" max="14085" width="19.7109375" style="1" customWidth="1"/>
    <col min="14086" max="14086" width="19.5703125" style="1" customWidth="1"/>
    <col min="14087" max="14087" width="19.7109375" style="1" customWidth="1"/>
    <col min="14088" max="14336" width="9.140625" style="1"/>
    <col min="14337" max="14337" width="47.7109375" style="1" customWidth="1"/>
    <col min="14338" max="14338" width="14" style="1" customWidth="1"/>
    <col min="14339" max="14340" width="0" style="1" hidden="1" customWidth="1"/>
    <col min="14341" max="14341" width="19.7109375" style="1" customWidth="1"/>
    <col min="14342" max="14342" width="19.5703125" style="1" customWidth="1"/>
    <col min="14343" max="14343" width="19.7109375" style="1" customWidth="1"/>
    <col min="14344" max="14592" width="9.140625" style="1"/>
    <col min="14593" max="14593" width="47.7109375" style="1" customWidth="1"/>
    <col min="14594" max="14594" width="14" style="1" customWidth="1"/>
    <col min="14595" max="14596" width="0" style="1" hidden="1" customWidth="1"/>
    <col min="14597" max="14597" width="19.7109375" style="1" customWidth="1"/>
    <col min="14598" max="14598" width="19.5703125" style="1" customWidth="1"/>
    <col min="14599" max="14599" width="19.7109375" style="1" customWidth="1"/>
    <col min="14600" max="14848" width="9.140625" style="1"/>
    <col min="14849" max="14849" width="47.7109375" style="1" customWidth="1"/>
    <col min="14850" max="14850" width="14" style="1" customWidth="1"/>
    <col min="14851" max="14852" width="0" style="1" hidden="1" customWidth="1"/>
    <col min="14853" max="14853" width="19.7109375" style="1" customWidth="1"/>
    <col min="14854" max="14854" width="19.5703125" style="1" customWidth="1"/>
    <col min="14855" max="14855" width="19.7109375" style="1" customWidth="1"/>
    <col min="14856" max="15104" width="9.140625" style="1"/>
    <col min="15105" max="15105" width="47.7109375" style="1" customWidth="1"/>
    <col min="15106" max="15106" width="14" style="1" customWidth="1"/>
    <col min="15107" max="15108" width="0" style="1" hidden="1" customWidth="1"/>
    <col min="15109" max="15109" width="19.7109375" style="1" customWidth="1"/>
    <col min="15110" max="15110" width="19.5703125" style="1" customWidth="1"/>
    <col min="15111" max="15111" width="19.7109375" style="1" customWidth="1"/>
    <col min="15112" max="15360" width="9.140625" style="1"/>
    <col min="15361" max="15361" width="47.7109375" style="1" customWidth="1"/>
    <col min="15362" max="15362" width="14" style="1" customWidth="1"/>
    <col min="15363" max="15364" width="0" style="1" hidden="1" customWidth="1"/>
    <col min="15365" max="15365" width="19.7109375" style="1" customWidth="1"/>
    <col min="15366" max="15366" width="19.5703125" style="1" customWidth="1"/>
    <col min="15367" max="15367" width="19.7109375" style="1" customWidth="1"/>
    <col min="15368" max="15616" width="9.140625" style="1"/>
    <col min="15617" max="15617" width="47.7109375" style="1" customWidth="1"/>
    <col min="15618" max="15618" width="14" style="1" customWidth="1"/>
    <col min="15619" max="15620" width="0" style="1" hidden="1" customWidth="1"/>
    <col min="15621" max="15621" width="19.7109375" style="1" customWidth="1"/>
    <col min="15622" max="15622" width="19.5703125" style="1" customWidth="1"/>
    <col min="15623" max="15623" width="19.7109375" style="1" customWidth="1"/>
    <col min="15624" max="15872" width="9.140625" style="1"/>
    <col min="15873" max="15873" width="47.7109375" style="1" customWidth="1"/>
    <col min="15874" max="15874" width="14" style="1" customWidth="1"/>
    <col min="15875" max="15876" width="0" style="1" hidden="1" customWidth="1"/>
    <col min="15877" max="15877" width="19.7109375" style="1" customWidth="1"/>
    <col min="15878" max="15878" width="19.5703125" style="1" customWidth="1"/>
    <col min="15879" max="15879" width="19.7109375" style="1" customWidth="1"/>
    <col min="15880" max="16128" width="9.140625" style="1"/>
    <col min="16129" max="16129" width="47.7109375" style="1" customWidth="1"/>
    <col min="16130" max="16130" width="14" style="1" customWidth="1"/>
    <col min="16131" max="16132" width="0" style="1" hidden="1" customWidth="1"/>
    <col min="16133" max="16133" width="19.7109375" style="1" customWidth="1"/>
    <col min="16134" max="16134" width="19.5703125" style="1" customWidth="1"/>
    <col min="16135" max="16135" width="19.7109375" style="1" customWidth="1"/>
    <col min="16136" max="16384" width="9.140625" style="1"/>
  </cols>
  <sheetData>
    <row r="1" spans="1:8" ht="60" customHeight="1" thickBot="1">
      <c r="A1" s="390" t="s">
        <v>68</v>
      </c>
      <c r="B1" s="391"/>
      <c r="C1" s="391"/>
      <c r="D1" s="391"/>
      <c r="E1" s="391"/>
      <c r="F1" s="391"/>
      <c r="G1" s="391"/>
    </row>
    <row r="2" spans="1:8" ht="54" customHeight="1" thickBot="1">
      <c r="A2" s="392" t="s">
        <v>0</v>
      </c>
      <c r="B2" s="395" t="s">
        <v>1</v>
      </c>
      <c r="C2" s="2" t="s">
        <v>2</v>
      </c>
      <c r="D2" s="3" t="s">
        <v>2</v>
      </c>
      <c r="E2" s="398" t="s">
        <v>69</v>
      </c>
      <c r="F2" s="398" t="s">
        <v>70</v>
      </c>
      <c r="G2" s="401" t="s">
        <v>3</v>
      </c>
    </row>
    <row r="3" spans="1:8" ht="12.75" hidden="1" customHeight="1">
      <c r="A3" s="393"/>
      <c r="B3" s="396"/>
      <c r="C3" s="404">
        <v>2001</v>
      </c>
      <c r="D3" s="406">
        <v>2002</v>
      </c>
      <c r="E3" s="399"/>
      <c r="F3" s="399"/>
      <c r="G3" s="402"/>
    </row>
    <row r="4" spans="1:8" ht="15.75" hidden="1" customHeight="1" thickBot="1">
      <c r="A4" s="394"/>
      <c r="B4" s="397"/>
      <c r="C4" s="405"/>
      <c r="D4" s="407"/>
      <c r="E4" s="400"/>
      <c r="F4" s="400"/>
      <c r="G4" s="403"/>
    </row>
    <row r="5" spans="1:8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1.0228189295320631</v>
      </c>
    </row>
    <row r="6" spans="1:8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53"/>
      <c r="C7" s="154"/>
      <c r="D7" s="155"/>
      <c r="E7" s="19">
        <f>22734.2+119.5</f>
        <v>22853.7</v>
      </c>
      <c r="F7" s="20">
        <f>22825.6+190.8</f>
        <v>23016.399999999998</v>
      </c>
      <c r="G7" s="21">
        <f t="shared" ref="G7:G17" si="0">F7/E7</f>
        <v>1.0071191973290976</v>
      </c>
      <c r="H7" s="22"/>
    </row>
    <row r="8" spans="1:8" ht="15.75">
      <c r="A8" s="23" t="s">
        <v>8</v>
      </c>
      <c r="B8" s="24"/>
      <c r="C8" s="154"/>
      <c r="D8" s="155"/>
      <c r="E8" s="19">
        <v>2621.1999999999998</v>
      </c>
      <c r="F8" s="19">
        <v>2971.8</v>
      </c>
      <c r="G8" s="21">
        <f t="shared" si="0"/>
        <v>1.1337555318174883</v>
      </c>
    </row>
    <row r="9" spans="1:8" ht="15.75">
      <c r="A9" s="23" t="s">
        <v>9</v>
      </c>
      <c r="B9" s="153"/>
      <c r="C9" s="154"/>
      <c r="D9" s="155"/>
      <c r="E9" s="19">
        <v>1452.6</v>
      </c>
      <c r="F9" s="20">
        <v>1481.7</v>
      </c>
      <c r="G9" s="21">
        <f t="shared" si="0"/>
        <v>1.020033044196613</v>
      </c>
    </row>
    <row r="10" spans="1:8" ht="15.75">
      <c r="A10" s="25" t="s">
        <v>10</v>
      </c>
      <c r="B10" s="153"/>
      <c r="C10" s="154"/>
      <c r="D10" s="155"/>
      <c r="E10" s="19">
        <v>727.9</v>
      </c>
      <c r="F10" s="20">
        <v>759.6</v>
      </c>
      <c r="G10" s="21">
        <f t="shared" si="0"/>
        <v>1.0435499381783213</v>
      </c>
    </row>
    <row r="11" spans="1:8" ht="15.75">
      <c r="A11" s="23" t="s">
        <v>11</v>
      </c>
      <c r="B11" s="153"/>
      <c r="C11" s="154"/>
      <c r="D11" s="155"/>
      <c r="E11" s="19">
        <v>386.5</v>
      </c>
      <c r="F11" s="20">
        <v>382.3</v>
      </c>
      <c r="G11" s="21">
        <f t="shared" si="0"/>
        <v>0.98913324708926265</v>
      </c>
    </row>
    <row r="12" spans="1:8" ht="15.75">
      <c r="A12" s="23" t="s">
        <v>12</v>
      </c>
      <c r="B12" s="153"/>
      <c r="C12" s="154"/>
      <c r="D12" s="155"/>
      <c r="E12" s="19">
        <v>250.4</v>
      </c>
      <c r="F12" s="20">
        <v>326.10000000000002</v>
      </c>
      <c r="G12" s="21">
        <f t="shared" si="0"/>
        <v>1.3023162939297126</v>
      </c>
    </row>
    <row r="13" spans="1:8" ht="16.5" thickBot="1">
      <c r="A13" s="26" t="s">
        <v>13</v>
      </c>
      <c r="B13" s="27"/>
      <c r="C13" s="28"/>
      <c r="D13" s="29"/>
      <c r="E13" s="30"/>
      <c r="F13" s="31"/>
      <c r="G13" s="32">
        <v>1.3029999999999999</v>
      </c>
    </row>
    <row r="14" spans="1:8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8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8" ht="16.5" hidden="1" thickBot="1">
      <c r="A16" s="43"/>
      <c r="B16" s="44" t="s">
        <v>15</v>
      </c>
      <c r="C16" s="45"/>
      <c r="D16" s="46">
        <f>D15*0.8/1000</f>
        <v>87.376400000000004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9.1999999999999993</v>
      </c>
      <c r="G19" s="63">
        <v>1.0449999999999999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1.3560000000000001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38549.699999999997</v>
      </c>
      <c r="G22" s="76">
        <f>F22/E22</f>
        <v>1.0050845881028945</v>
      </c>
    </row>
    <row r="23" spans="1:7" ht="15.75">
      <c r="A23" s="53" t="s">
        <v>6</v>
      </c>
      <c r="B23" s="152"/>
      <c r="C23" s="55"/>
      <c r="D23" s="56">
        <v>20766.599999999999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1.0029999999999999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1701.1428571428571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hidden="1" customHeight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hidden="1" customHeight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hidden="1" customHeight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139928.70000000001</v>
      </c>
      <c r="G33" s="63">
        <v>1.0069999999999999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73705.899999999994</v>
      </c>
      <c r="G34" s="63">
        <v>0.999</v>
      </c>
    </row>
    <row r="35" spans="1:7" ht="15.75">
      <c r="A35" s="18" t="s">
        <v>30</v>
      </c>
      <c r="B35" s="98"/>
      <c r="C35" s="60"/>
      <c r="D35" s="99">
        <v>148.63999999999999</v>
      </c>
      <c r="E35" s="20">
        <f>F35/G35</f>
        <v>6174.8866727107888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0.79400000000000004</v>
      </c>
    </row>
    <row r="37" spans="1:7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>
      <c r="A38" s="387"/>
      <c r="B38" s="388"/>
      <c r="C38" s="388"/>
      <c r="D38" s="389"/>
      <c r="E38" s="389"/>
      <c r="F38" s="110"/>
      <c r="G38" s="110"/>
    </row>
    <row r="39" spans="1:7">
      <c r="A39" s="111"/>
    </row>
    <row r="40" spans="1:7">
      <c r="A40" s="111"/>
    </row>
    <row r="41" spans="1:7" ht="30" hidden="1" customHeight="1">
      <c r="A41" s="113"/>
      <c r="B41" s="114"/>
      <c r="C41" s="114"/>
      <c r="D41" s="115"/>
      <c r="E41" s="115"/>
      <c r="F41" s="115"/>
      <c r="G41" s="115"/>
    </row>
    <row r="42" spans="1:7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idden="1">
      <c r="A44" s="116"/>
      <c r="B44" s="114" t="s">
        <v>18</v>
      </c>
      <c r="C44" s="114"/>
      <c r="D44" s="117"/>
      <c r="E44" s="115"/>
      <c r="F44" s="115"/>
      <c r="G44" s="115"/>
    </row>
    <row r="45" spans="1:7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idden="1">
      <c r="A46" s="116"/>
      <c r="B46" s="114" t="s">
        <v>18</v>
      </c>
      <c r="C46" s="114"/>
      <c r="D46" s="117">
        <f>D45/D36*100</f>
        <v>61.911678115799809</v>
      </c>
      <c r="E46" s="115"/>
      <c r="F46" s="115"/>
      <c r="G46" s="115"/>
    </row>
    <row r="47" spans="1:7" hidden="1">
      <c r="A47" s="116"/>
      <c r="B47" s="114" t="s">
        <v>18</v>
      </c>
      <c r="C47" s="114"/>
      <c r="D47" s="115"/>
      <c r="E47" s="115"/>
      <c r="F47" s="115"/>
      <c r="G47" s="115"/>
    </row>
  </sheetData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ageMargins left="0.98425196850393704" right="0.39370078740157483" top="0.39370078740157483" bottom="0.39370078740157483" header="0.51181102362204722" footer="0.31496062992125984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>
      <selection activeCell="K12" sqref="K12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7" width="16.140625" customWidth="1"/>
    <col min="8" max="8" width="16" customWidth="1"/>
    <col min="9" max="9" width="15.5703125" customWidth="1"/>
    <col min="10" max="10" width="14.5703125" hidden="1" customWidth="1"/>
    <col min="11" max="11" width="15.85546875" customWidth="1"/>
    <col min="257" max="257" width="39.28515625" customWidth="1"/>
    <col min="258" max="259" width="0" hidden="1" customWidth="1"/>
    <col min="260" max="263" width="16.140625" customWidth="1"/>
    <col min="264" max="264" width="16" customWidth="1"/>
    <col min="265" max="265" width="15.5703125" customWidth="1"/>
    <col min="266" max="266" width="0" hidden="1" customWidth="1"/>
    <col min="267" max="267" width="15.85546875" customWidth="1"/>
    <col min="513" max="513" width="39.28515625" customWidth="1"/>
    <col min="514" max="515" width="0" hidden="1" customWidth="1"/>
    <col min="516" max="519" width="16.140625" customWidth="1"/>
    <col min="520" max="520" width="16" customWidth="1"/>
    <col min="521" max="521" width="15.5703125" customWidth="1"/>
    <col min="522" max="522" width="0" hidden="1" customWidth="1"/>
    <col min="523" max="523" width="15.85546875" customWidth="1"/>
    <col min="769" max="769" width="39.28515625" customWidth="1"/>
    <col min="770" max="771" width="0" hidden="1" customWidth="1"/>
    <col min="772" max="775" width="16.140625" customWidth="1"/>
    <col min="776" max="776" width="16" customWidth="1"/>
    <col min="777" max="777" width="15.5703125" customWidth="1"/>
    <col min="778" max="778" width="0" hidden="1" customWidth="1"/>
    <col min="779" max="779" width="15.85546875" customWidth="1"/>
    <col min="1025" max="1025" width="39.28515625" customWidth="1"/>
    <col min="1026" max="1027" width="0" hidden="1" customWidth="1"/>
    <col min="1028" max="1031" width="16.140625" customWidth="1"/>
    <col min="1032" max="1032" width="16" customWidth="1"/>
    <col min="1033" max="1033" width="15.5703125" customWidth="1"/>
    <col min="1034" max="1034" width="0" hidden="1" customWidth="1"/>
    <col min="1035" max="1035" width="15.85546875" customWidth="1"/>
    <col min="1281" max="1281" width="39.28515625" customWidth="1"/>
    <col min="1282" max="1283" width="0" hidden="1" customWidth="1"/>
    <col min="1284" max="1287" width="16.140625" customWidth="1"/>
    <col min="1288" max="1288" width="16" customWidth="1"/>
    <col min="1289" max="1289" width="15.5703125" customWidth="1"/>
    <col min="1290" max="1290" width="0" hidden="1" customWidth="1"/>
    <col min="1291" max="1291" width="15.85546875" customWidth="1"/>
    <col min="1537" max="1537" width="39.28515625" customWidth="1"/>
    <col min="1538" max="1539" width="0" hidden="1" customWidth="1"/>
    <col min="1540" max="1543" width="16.140625" customWidth="1"/>
    <col min="1544" max="1544" width="16" customWidth="1"/>
    <col min="1545" max="1545" width="15.5703125" customWidth="1"/>
    <col min="1546" max="1546" width="0" hidden="1" customWidth="1"/>
    <col min="1547" max="1547" width="15.85546875" customWidth="1"/>
    <col min="1793" max="1793" width="39.28515625" customWidth="1"/>
    <col min="1794" max="1795" width="0" hidden="1" customWidth="1"/>
    <col min="1796" max="1799" width="16.140625" customWidth="1"/>
    <col min="1800" max="1800" width="16" customWidth="1"/>
    <col min="1801" max="1801" width="15.5703125" customWidth="1"/>
    <col min="1802" max="1802" width="0" hidden="1" customWidth="1"/>
    <col min="1803" max="1803" width="15.85546875" customWidth="1"/>
    <col min="2049" max="2049" width="39.28515625" customWidth="1"/>
    <col min="2050" max="2051" width="0" hidden="1" customWidth="1"/>
    <col min="2052" max="2055" width="16.140625" customWidth="1"/>
    <col min="2056" max="2056" width="16" customWidth="1"/>
    <col min="2057" max="2057" width="15.5703125" customWidth="1"/>
    <col min="2058" max="2058" width="0" hidden="1" customWidth="1"/>
    <col min="2059" max="2059" width="15.85546875" customWidth="1"/>
    <col min="2305" max="2305" width="39.28515625" customWidth="1"/>
    <col min="2306" max="2307" width="0" hidden="1" customWidth="1"/>
    <col min="2308" max="2311" width="16.140625" customWidth="1"/>
    <col min="2312" max="2312" width="16" customWidth="1"/>
    <col min="2313" max="2313" width="15.5703125" customWidth="1"/>
    <col min="2314" max="2314" width="0" hidden="1" customWidth="1"/>
    <col min="2315" max="2315" width="15.85546875" customWidth="1"/>
    <col min="2561" max="2561" width="39.28515625" customWidth="1"/>
    <col min="2562" max="2563" width="0" hidden="1" customWidth="1"/>
    <col min="2564" max="2567" width="16.140625" customWidth="1"/>
    <col min="2568" max="2568" width="16" customWidth="1"/>
    <col min="2569" max="2569" width="15.5703125" customWidth="1"/>
    <col min="2570" max="2570" width="0" hidden="1" customWidth="1"/>
    <col min="2571" max="2571" width="15.85546875" customWidth="1"/>
    <col min="2817" max="2817" width="39.28515625" customWidth="1"/>
    <col min="2818" max="2819" width="0" hidden="1" customWidth="1"/>
    <col min="2820" max="2823" width="16.140625" customWidth="1"/>
    <col min="2824" max="2824" width="16" customWidth="1"/>
    <col min="2825" max="2825" width="15.5703125" customWidth="1"/>
    <col min="2826" max="2826" width="0" hidden="1" customWidth="1"/>
    <col min="2827" max="2827" width="15.85546875" customWidth="1"/>
    <col min="3073" max="3073" width="39.28515625" customWidth="1"/>
    <col min="3074" max="3075" width="0" hidden="1" customWidth="1"/>
    <col min="3076" max="3079" width="16.140625" customWidth="1"/>
    <col min="3080" max="3080" width="16" customWidth="1"/>
    <col min="3081" max="3081" width="15.5703125" customWidth="1"/>
    <col min="3082" max="3082" width="0" hidden="1" customWidth="1"/>
    <col min="3083" max="3083" width="15.85546875" customWidth="1"/>
    <col min="3329" max="3329" width="39.28515625" customWidth="1"/>
    <col min="3330" max="3331" width="0" hidden="1" customWidth="1"/>
    <col min="3332" max="3335" width="16.140625" customWidth="1"/>
    <col min="3336" max="3336" width="16" customWidth="1"/>
    <col min="3337" max="3337" width="15.5703125" customWidth="1"/>
    <col min="3338" max="3338" width="0" hidden="1" customWidth="1"/>
    <col min="3339" max="3339" width="15.85546875" customWidth="1"/>
    <col min="3585" max="3585" width="39.28515625" customWidth="1"/>
    <col min="3586" max="3587" width="0" hidden="1" customWidth="1"/>
    <col min="3588" max="3591" width="16.140625" customWidth="1"/>
    <col min="3592" max="3592" width="16" customWidth="1"/>
    <col min="3593" max="3593" width="15.5703125" customWidth="1"/>
    <col min="3594" max="3594" width="0" hidden="1" customWidth="1"/>
    <col min="3595" max="3595" width="15.85546875" customWidth="1"/>
    <col min="3841" max="3841" width="39.28515625" customWidth="1"/>
    <col min="3842" max="3843" width="0" hidden="1" customWidth="1"/>
    <col min="3844" max="3847" width="16.140625" customWidth="1"/>
    <col min="3848" max="3848" width="16" customWidth="1"/>
    <col min="3849" max="3849" width="15.5703125" customWidth="1"/>
    <col min="3850" max="3850" width="0" hidden="1" customWidth="1"/>
    <col min="3851" max="3851" width="15.85546875" customWidth="1"/>
    <col min="4097" max="4097" width="39.28515625" customWidth="1"/>
    <col min="4098" max="4099" width="0" hidden="1" customWidth="1"/>
    <col min="4100" max="4103" width="16.140625" customWidth="1"/>
    <col min="4104" max="4104" width="16" customWidth="1"/>
    <col min="4105" max="4105" width="15.5703125" customWidth="1"/>
    <col min="4106" max="4106" width="0" hidden="1" customWidth="1"/>
    <col min="4107" max="4107" width="15.85546875" customWidth="1"/>
    <col min="4353" max="4353" width="39.28515625" customWidth="1"/>
    <col min="4354" max="4355" width="0" hidden="1" customWidth="1"/>
    <col min="4356" max="4359" width="16.140625" customWidth="1"/>
    <col min="4360" max="4360" width="16" customWidth="1"/>
    <col min="4361" max="4361" width="15.5703125" customWidth="1"/>
    <col min="4362" max="4362" width="0" hidden="1" customWidth="1"/>
    <col min="4363" max="4363" width="15.85546875" customWidth="1"/>
    <col min="4609" max="4609" width="39.28515625" customWidth="1"/>
    <col min="4610" max="4611" width="0" hidden="1" customWidth="1"/>
    <col min="4612" max="4615" width="16.140625" customWidth="1"/>
    <col min="4616" max="4616" width="16" customWidth="1"/>
    <col min="4617" max="4617" width="15.5703125" customWidth="1"/>
    <col min="4618" max="4618" width="0" hidden="1" customWidth="1"/>
    <col min="4619" max="4619" width="15.85546875" customWidth="1"/>
    <col min="4865" max="4865" width="39.28515625" customWidth="1"/>
    <col min="4866" max="4867" width="0" hidden="1" customWidth="1"/>
    <col min="4868" max="4871" width="16.140625" customWidth="1"/>
    <col min="4872" max="4872" width="16" customWidth="1"/>
    <col min="4873" max="4873" width="15.5703125" customWidth="1"/>
    <col min="4874" max="4874" width="0" hidden="1" customWidth="1"/>
    <col min="4875" max="4875" width="15.85546875" customWidth="1"/>
    <col min="5121" max="5121" width="39.28515625" customWidth="1"/>
    <col min="5122" max="5123" width="0" hidden="1" customWidth="1"/>
    <col min="5124" max="5127" width="16.140625" customWidth="1"/>
    <col min="5128" max="5128" width="16" customWidth="1"/>
    <col min="5129" max="5129" width="15.5703125" customWidth="1"/>
    <col min="5130" max="5130" width="0" hidden="1" customWidth="1"/>
    <col min="5131" max="5131" width="15.85546875" customWidth="1"/>
    <col min="5377" max="5377" width="39.28515625" customWidth="1"/>
    <col min="5378" max="5379" width="0" hidden="1" customWidth="1"/>
    <col min="5380" max="5383" width="16.140625" customWidth="1"/>
    <col min="5384" max="5384" width="16" customWidth="1"/>
    <col min="5385" max="5385" width="15.5703125" customWidth="1"/>
    <col min="5386" max="5386" width="0" hidden="1" customWidth="1"/>
    <col min="5387" max="5387" width="15.85546875" customWidth="1"/>
    <col min="5633" max="5633" width="39.28515625" customWidth="1"/>
    <col min="5634" max="5635" width="0" hidden="1" customWidth="1"/>
    <col min="5636" max="5639" width="16.140625" customWidth="1"/>
    <col min="5640" max="5640" width="16" customWidth="1"/>
    <col min="5641" max="5641" width="15.5703125" customWidth="1"/>
    <col min="5642" max="5642" width="0" hidden="1" customWidth="1"/>
    <col min="5643" max="5643" width="15.85546875" customWidth="1"/>
    <col min="5889" max="5889" width="39.28515625" customWidth="1"/>
    <col min="5890" max="5891" width="0" hidden="1" customWidth="1"/>
    <col min="5892" max="5895" width="16.140625" customWidth="1"/>
    <col min="5896" max="5896" width="16" customWidth="1"/>
    <col min="5897" max="5897" width="15.5703125" customWidth="1"/>
    <col min="5898" max="5898" width="0" hidden="1" customWidth="1"/>
    <col min="5899" max="5899" width="15.85546875" customWidth="1"/>
    <col min="6145" max="6145" width="39.28515625" customWidth="1"/>
    <col min="6146" max="6147" width="0" hidden="1" customWidth="1"/>
    <col min="6148" max="6151" width="16.140625" customWidth="1"/>
    <col min="6152" max="6152" width="16" customWidth="1"/>
    <col min="6153" max="6153" width="15.5703125" customWidth="1"/>
    <col min="6154" max="6154" width="0" hidden="1" customWidth="1"/>
    <col min="6155" max="6155" width="15.85546875" customWidth="1"/>
    <col min="6401" max="6401" width="39.28515625" customWidth="1"/>
    <col min="6402" max="6403" width="0" hidden="1" customWidth="1"/>
    <col min="6404" max="6407" width="16.140625" customWidth="1"/>
    <col min="6408" max="6408" width="16" customWidth="1"/>
    <col min="6409" max="6409" width="15.5703125" customWidth="1"/>
    <col min="6410" max="6410" width="0" hidden="1" customWidth="1"/>
    <col min="6411" max="6411" width="15.85546875" customWidth="1"/>
    <col min="6657" max="6657" width="39.28515625" customWidth="1"/>
    <col min="6658" max="6659" width="0" hidden="1" customWidth="1"/>
    <col min="6660" max="6663" width="16.140625" customWidth="1"/>
    <col min="6664" max="6664" width="16" customWidth="1"/>
    <col min="6665" max="6665" width="15.5703125" customWidth="1"/>
    <col min="6666" max="6666" width="0" hidden="1" customWidth="1"/>
    <col min="6667" max="6667" width="15.85546875" customWidth="1"/>
    <col min="6913" max="6913" width="39.28515625" customWidth="1"/>
    <col min="6914" max="6915" width="0" hidden="1" customWidth="1"/>
    <col min="6916" max="6919" width="16.140625" customWidth="1"/>
    <col min="6920" max="6920" width="16" customWidth="1"/>
    <col min="6921" max="6921" width="15.5703125" customWidth="1"/>
    <col min="6922" max="6922" width="0" hidden="1" customWidth="1"/>
    <col min="6923" max="6923" width="15.85546875" customWidth="1"/>
    <col min="7169" max="7169" width="39.28515625" customWidth="1"/>
    <col min="7170" max="7171" width="0" hidden="1" customWidth="1"/>
    <col min="7172" max="7175" width="16.140625" customWidth="1"/>
    <col min="7176" max="7176" width="16" customWidth="1"/>
    <col min="7177" max="7177" width="15.5703125" customWidth="1"/>
    <col min="7178" max="7178" width="0" hidden="1" customWidth="1"/>
    <col min="7179" max="7179" width="15.85546875" customWidth="1"/>
    <col min="7425" max="7425" width="39.28515625" customWidth="1"/>
    <col min="7426" max="7427" width="0" hidden="1" customWidth="1"/>
    <col min="7428" max="7431" width="16.140625" customWidth="1"/>
    <col min="7432" max="7432" width="16" customWidth="1"/>
    <col min="7433" max="7433" width="15.5703125" customWidth="1"/>
    <col min="7434" max="7434" width="0" hidden="1" customWidth="1"/>
    <col min="7435" max="7435" width="15.85546875" customWidth="1"/>
    <col min="7681" max="7681" width="39.28515625" customWidth="1"/>
    <col min="7682" max="7683" width="0" hidden="1" customWidth="1"/>
    <col min="7684" max="7687" width="16.140625" customWidth="1"/>
    <col min="7688" max="7688" width="16" customWidth="1"/>
    <col min="7689" max="7689" width="15.5703125" customWidth="1"/>
    <col min="7690" max="7690" width="0" hidden="1" customWidth="1"/>
    <col min="7691" max="7691" width="15.85546875" customWidth="1"/>
    <col min="7937" max="7937" width="39.28515625" customWidth="1"/>
    <col min="7938" max="7939" width="0" hidden="1" customWidth="1"/>
    <col min="7940" max="7943" width="16.140625" customWidth="1"/>
    <col min="7944" max="7944" width="16" customWidth="1"/>
    <col min="7945" max="7945" width="15.5703125" customWidth="1"/>
    <col min="7946" max="7946" width="0" hidden="1" customWidth="1"/>
    <col min="7947" max="7947" width="15.85546875" customWidth="1"/>
    <col min="8193" max="8193" width="39.28515625" customWidth="1"/>
    <col min="8194" max="8195" width="0" hidden="1" customWidth="1"/>
    <col min="8196" max="8199" width="16.140625" customWidth="1"/>
    <col min="8200" max="8200" width="16" customWidth="1"/>
    <col min="8201" max="8201" width="15.5703125" customWidth="1"/>
    <col min="8202" max="8202" width="0" hidden="1" customWidth="1"/>
    <col min="8203" max="8203" width="15.85546875" customWidth="1"/>
    <col min="8449" max="8449" width="39.28515625" customWidth="1"/>
    <col min="8450" max="8451" width="0" hidden="1" customWidth="1"/>
    <col min="8452" max="8455" width="16.140625" customWidth="1"/>
    <col min="8456" max="8456" width="16" customWidth="1"/>
    <col min="8457" max="8457" width="15.5703125" customWidth="1"/>
    <col min="8458" max="8458" width="0" hidden="1" customWidth="1"/>
    <col min="8459" max="8459" width="15.85546875" customWidth="1"/>
    <col min="8705" max="8705" width="39.28515625" customWidth="1"/>
    <col min="8706" max="8707" width="0" hidden="1" customWidth="1"/>
    <col min="8708" max="8711" width="16.140625" customWidth="1"/>
    <col min="8712" max="8712" width="16" customWidth="1"/>
    <col min="8713" max="8713" width="15.5703125" customWidth="1"/>
    <col min="8714" max="8714" width="0" hidden="1" customWidth="1"/>
    <col min="8715" max="8715" width="15.85546875" customWidth="1"/>
    <col min="8961" max="8961" width="39.28515625" customWidth="1"/>
    <col min="8962" max="8963" width="0" hidden="1" customWidth="1"/>
    <col min="8964" max="8967" width="16.140625" customWidth="1"/>
    <col min="8968" max="8968" width="16" customWidth="1"/>
    <col min="8969" max="8969" width="15.5703125" customWidth="1"/>
    <col min="8970" max="8970" width="0" hidden="1" customWidth="1"/>
    <col min="8971" max="8971" width="15.85546875" customWidth="1"/>
    <col min="9217" max="9217" width="39.28515625" customWidth="1"/>
    <col min="9218" max="9219" width="0" hidden="1" customWidth="1"/>
    <col min="9220" max="9223" width="16.140625" customWidth="1"/>
    <col min="9224" max="9224" width="16" customWidth="1"/>
    <col min="9225" max="9225" width="15.5703125" customWidth="1"/>
    <col min="9226" max="9226" width="0" hidden="1" customWidth="1"/>
    <col min="9227" max="9227" width="15.85546875" customWidth="1"/>
    <col min="9473" max="9473" width="39.28515625" customWidth="1"/>
    <col min="9474" max="9475" width="0" hidden="1" customWidth="1"/>
    <col min="9476" max="9479" width="16.140625" customWidth="1"/>
    <col min="9480" max="9480" width="16" customWidth="1"/>
    <col min="9481" max="9481" width="15.5703125" customWidth="1"/>
    <col min="9482" max="9482" width="0" hidden="1" customWidth="1"/>
    <col min="9483" max="9483" width="15.85546875" customWidth="1"/>
    <col min="9729" max="9729" width="39.28515625" customWidth="1"/>
    <col min="9730" max="9731" width="0" hidden="1" customWidth="1"/>
    <col min="9732" max="9735" width="16.140625" customWidth="1"/>
    <col min="9736" max="9736" width="16" customWidth="1"/>
    <col min="9737" max="9737" width="15.5703125" customWidth="1"/>
    <col min="9738" max="9738" width="0" hidden="1" customWidth="1"/>
    <col min="9739" max="9739" width="15.85546875" customWidth="1"/>
    <col min="9985" max="9985" width="39.28515625" customWidth="1"/>
    <col min="9986" max="9987" width="0" hidden="1" customWidth="1"/>
    <col min="9988" max="9991" width="16.140625" customWidth="1"/>
    <col min="9992" max="9992" width="16" customWidth="1"/>
    <col min="9993" max="9993" width="15.5703125" customWidth="1"/>
    <col min="9994" max="9994" width="0" hidden="1" customWidth="1"/>
    <col min="9995" max="9995" width="15.85546875" customWidth="1"/>
    <col min="10241" max="10241" width="39.28515625" customWidth="1"/>
    <col min="10242" max="10243" width="0" hidden="1" customWidth="1"/>
    <col min="10244" max="10247" width="16.140625" customWidth="1"/>
    <col min="10248" max="10248" width="16" customWidth="1"/>
    <col min="10249" max="10249" width="15.5703125" customWidth="1"/>
    <col min="10250" max="10250" width="0" hidden="1" customWidth="1"/>
    <col min="10251" max="10251" width="15.85546875" customWidth="1"/>
    <col min="10497" max="10497" width="39.28515625" customWidth="1"/>
    <col min="10498" max="10499" width="0" hidden="1" customWidth="1"/>
    <col min="10500" max="10503" width="16.140625" customWidth="1"/>
    <col min="10504" max="10504" width="16" customWidth="1"/>
    <col min="10505" max="10505" width="15.5703125" customWidth="1"/>
    <col min="10506" max="10506" width="0" hidden="1" customWidth="1"/>
    <col min="10507" max="10507" width="15.85546875" customWidth="1"/>
    <col min="10753" max="10753" width="39.28515625" customWidth="1"/>
    <col min="10754" max="10755" width="0" hidden="1" customWidth="1"/>
    <col min="10756" max="10759" width="16.140625" customWidth="1"/>
    <col min="10760" max="10760" width="16" customWidth="1"/>
    <col min="10761" max="10761" width="15.5703125" customWidth="1"/>
    <col min="10762" max="10762" width="0" hidden="1" customWidth="1"/>
    <col min="10763" max="10763" width="15.85546875" customWidth="1"/>
    <col min="11009" max="11009" width="39.28515625" customWidth="1"/>
    <col min="11010" max="11011" width="0" hidden="1" customWidth="1"/>
    <col min="11012" max="11015" width="16.140625" customWidth="1"/>
    <col min="11016" max="11016" width="16" customWidth="1"/>
    <col min="11017" max="11017" width="15.5703125" customWidth="1"/>
    <col min="11018" max="11018" width="0" hidden="1" customWidth="1"/>
    <col min="11019" max="11019" width="15.85546875" customWidth="1"/>
    <col min="11265" max="11265" width="39.28515625" customWidth="1"/>
    <col min="11266" max="11267" width="0" hidden="1" customWidth="1"/>
    <col min="11268" max="11271" width="16.140625" customWidth="1"/>
    <col min="11272" max="11272" width="16" customWidth="1"/>
    <col min="11273" max="11273" width="15.5703125" customWidth="1"/>
    <col min="11274" max="11274" width="0" hidden="1" customWidth="1"/>
    <col min="11275" max="11275" width="15.85546875" customWidth="1"/>
    <col min="11521" max="11521" width="39.28515625" customWidth="1"/>
    <col min="11522" max="11523" width="0" hidden="1" customWidth="1"/>
    <col min="11524" max="11527" width="16.140625" customWidth="1"/>
    <col min="11528" max="11528" width="16" customWidth="1"/>
    <col min="11529" max="11529" width="15.5703125" customWidth="1"/>
    <col min="11530" max="11530" width="0" hidden="1" customWidth="1"/>
    <col min="11531" max="11531" width="15.85546875" customWidth="1"/>
    <col min="11777" max="11777" width="39.28515625" customWidth="1"/>
    <col min="11778" max="11779" width="0" hidden="1" customWidth="1"/>
    <col min="11780" max="11783" width="16.140625" customWidth="1"/>
    <col min="11784" max="11784" width="16" customWidth="1"/>
    <col min="11785" max="11785" width="15.5703125" customWidth="1"/>
    <col min="11786" max="11786" width="0" hidden="1" customWidth="1"/>
    <col min="11787" max="11787" width="15.85546875" customWidth="1"/>
    <col min="12033" max="12033" width="39.28515625" customWidth="1"/>
    <col min="12034" max="12035" width="0" hidden="1" customWidth="1"/>
    <col min="12036" max="12039" width="16.140625" customWidth="1"/>
    <col min="12040" max="12040" width="16" customWidth="1"/>
    <col min="12041" max="12041" width="15.5703125" customWidth="1"/>
    <col min="12042" max="12042" width="0" hidden="1" customWidth="1"/>
    <col min="12043" max="12043" width="15.85546875" customWidth="1"/>
    <col min="12289" max="12289" width="39.28515625" customWidth="1"/>
    <col min="12290" max="12291" width="0" hidden="1" customWidth="1"/>
    <col min="12292" max="12295" width="16.140625" customWidth="1"/>
    <col min="12296" max="12296" width="16" customWidth="1"/>
    <col min="12297" max="12297" width="15.5703125" customWidth="1"/>
    <col min="12298" max="12298" width="0" hidden="1" customWidth="1"/>
    <col min="12299" max="12299" width="15.85546875" customWidth="1"/>
    <col min="12545" max="12545" width="39.28515625" customWidth="1"/>
    <col min="12546" max="12547" width="0" hidden="1" customWidth="1"/>
    <col min="12548" max="12551" width="16.140625" customWidth="1"/>
    <col min="12552" max="12552" width="16" customWidth="1"/>
    <col min="12553" max="12553" width="15.5703125" customWidth="1"/>
    <col min="12554" max="12554" width="0" hidden="1" customWidth="1"/>
    <col min="12555" max="12555" width="15.85546875" customWidth="1"/>
    <col min="12801" max="12801" width="39.28515625" customWidth="1"/>
    <col min="12802" max="12803" width="0" hidden="1" customWidth="1"/>
    <col min="12804" max="12807" width="16.140625" customWidth="1"/>
    <col min="12808" max="12808" width="16" customWidth="1"/>
    <col min="12809" max="12809" width="15.5703125" customWidth="1"/>
    <col min="12810" max="12810" width="0" hidden="1" customWidth="1"/>
    <col min="12811" max="12811" width="15.85546875" customWidth="1"/>
    <col min="13057" max="13057" width="39.28515625" customWidth="1"/>
    <col min="13058" max="13059" width="0" hidden="1" customWidth="1"/>
    <col min="13060" max="13063" width="16.140625" customWidth="1"/>
    <col min="13064" max="13064" width="16" customWidth="1"/>
    <col min="13065" max="13065" width="15.5703125" customWidth="1"/>
    <col min="13066" max="13066" width="0" hidden="1" customWidth="1"/>
    <col min="13067" max="13067" width="15.85546875" customWidth="1"/>
    <col min="13313" max="13313" width="39.28515625" customWidth="1"/>
    <col min="13314" max="13315" width="0" hidden="1" customWidth="1"/>
    <col min="13316" max="13319" width="16.140625" customWidth="1"/>
    <col min="13320" max="13320" width="16" customWidth="1"/>
    <col min="13321" max="13321" width="15.5703125" customWidth="1"/>
    <col min="13322" max="13322" width="0" hidden="1" customWidth="1"/>
    <col min="13323" max="13323" width="15.85546875" customWidth="1"/>
    <col min="13569" max="13569" width="39.28515625" customWidth="1"/>
    <col min="13570" max="13571" width="0" hidden="1" customWidth="1"/>
    <col min="13572" max="13575" width="16.140625" customWidth="1"/>
    <col min="13576" max="13576" width="16" customWidth="1"/>
    <col min="13577" max="13577" width="15.5703125" customWidth="1"/>
    <col min="13578" max="13578" width="0" hidden="1" customWidth="1"/>
    <col min="13579" max="13579" width="15.85546875" customWidth="1"/>
    <col min="13825" max="13825" width="39.28515625" customWidth="1"/>
    <col min="13826" max="13827" width="0" hidden="1" customWidth="1"/>
    <col min="13828" max="13831" width="16.140625" customWidth="1"/>
    <col min="13832" max="13832" width="16" customWidth="1"/>
    <col min="13833" max="13833" width="15.5703125" customWidth="1"/>
    <col min="13834" max="13834" width="0" hidden="1" customWidth="1"/>
    <col min="13835" max="13835" width="15.85546875" customWidth="1"/>
    <col min="14081" max="14081" width="39.28515625" customWidth="1"/>
    <col min="14082" max="14083" width="0" hidden="1" customWidth="1"/>
    <col min="14084" max="14087" width="16.140625" customWidth="1"/>
    <col min="14088" max="14088" width="16" customWidth="1"/>
    <col min="14089" max="14089" width="15.5703125" customWidth="1"/>
    <col min="14090" max="14090" width="0" hidden="1" customWidth="1"/>
    <col min="14091" max="14091" width="15.85546875" customWidth="1"/>
    <col min="14337" max="14337" width="39.28515625" customWidth="1"/>
    <col min="14338" max="14339" width="0" hidden="1" customWidth="1"/>
    <col min="14340" max="14343" width="16.140625" customWidth="1"/>
    <col min="14344" max="14344" width="16" customWidth="1"/>
    <col min="14345" max="14345" width="15.5703125" customWidth="1"/>
    <col min="14346" max="14346" width="0" hidden="1" customWidth="1"/>
    <col min="14347" max="14347" width="15.85546875" customWidth="1"/>
    <col min="14593" max="14593" width="39.28515625" customWidth="1"/>
    <col min="14594" max="14595" width="0" hidden="1" customWidth="1"/>
    <col min="14596" max="14599" width="16.140625" customWidth="1"/>
    <col min="14600" max="14600" width="16" customWidth="1"/>
    <col min="14601" max="14601" width="15.5703125" customWidth="1"/>
    <col min="14602" max="14602" width="0" hidden="1" customWidth="1"/>
    <col min="14603" max="14603" width="15.85546875" customWidth="1"/>
    <col min="14849" max="14849" width="39.28515625" customWidth="1"/>
    <col min="14850" max="14851" width="0" hidden="1" customWidth="1"/>
    <col min="14852" max="14855" width="16.140625" customWidth="1"/>
    <col min="14856" max="14856" width="16" customWidth="1"/>
    <col min="14857" max="14857" width="15.5703125" customWidth="1"/>
    <col min="14858" max="14858" width="0" hidden="1" customWidth="1"/>
    <col min="14859" max="14859" width="15.85546875" customWidth="1"/>
    <col min="15105" max="15105" width="39.28515625" customWidth="1"/>
    <col min="15106" max="15107" width="0" hidden="1" customWidth="1"/>
    <col min="15108" max="15111" width="16.140625" customWidth="1"/>
    <col min="15112" max="15112" width="16" customWidth="1"/>
    <col min="15113" max="15113" width="15.5703125" customWidth="1"/>
    <col min="15114" max="15114" width="0" hidden="1" customWidth="1"/>
    <col min="15115" max="15115" width="15.85546875" customWidth="1"/>
    <col min="15361" max="15361" width="39.28515625" customWidth="1"/>
    <col min="15362" max="15363" width="0" hidden="1" customWidth="1"/>
    <col min="15364" max="15367" width="16.140625" customWidth="1"/>
    <col min="15368" max="15368" width="16" customWidth="1"/>
    <col min="15369" max="15369" width="15.5703125" customWidth="1"/>
    <col min="15370" max="15370" width="0" hidden="1" customWidth="1"/>
    <col min="15371" max="15371" width="15.85546875" customWidth="1"/>
    <col min="15617" max="15617" width="39.28515625" customWidth="1"/>
    <col min="15618" max="15619" width="0" hidden="1" customWidth="1"/>
    <col min="15620" max="15623" width="16.140625" customWidth="1"/>
    <col min="15624" max="15624" width="16" customWidth="1"/>
    <col min="15625" max="15625" width="15.5703125" customWidth="1"/>
    <col min="15626" max="15626" width="0" hidden="1" customWidth="1"/>
    <col min="15627" max="15627" width="15.85546875" customWidth="1"/>
    <col min="15873" max="15873" width="39.28515625" customWidth="1"/>
    <col min="15874" max="15875" width="0" hidden="1" customWidth="1"/>
    <col min="15876" max="15879" width="16.140625" customWidth="1"/>
    <col min="15880" max="15880" width="16" customWidth="1"/>
    <col min="15881" max="15881" width="15.5703125" customWidth="1"/>
    <col min="15882" max="15882" width="0" hidden="1" customWidth="1"/>
    <col min="15883" max="15883" width="15.85546875" customWidth="1"/>
    <col min="16129" max="16129" width="39.28515625" customWidth="1"/>
    <col min="16130" max="16131" width="0" hidden="1" customWidth="1"/>
    <col min="16132" max="16135" width="16.140625" customWidth="1"/>
    <col min="16136" max="16136" width="16" customWidth="1"/>
    <col min="16137" max="16137" width="15.5703125" customWidth="1"/>
    <col min="16138" max="16138" width="0" hidden="1" customWidth="1"/>
    <col min="16139" max="16139" width="15.85546875" customWidth="1"/>
  </cols>
  <sheetData>
    <row r="1" spans="1:11" ht="41.25" customHeight="1">
      <c r="A1" s="369" t="s">
        <v>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5.75" thickBot="1">
      <c r="A2" s="182"/>
      <c r="B2" s="182"/>
      <c r="C2" s="182"/>
      <c r="D2" s="182"/>
      <c r="E2" s="182"/>
      <c r="F2" s="182"/>
      <c r="G2" s="182"/>
      <c r="H2" s="182"/>
      <c r="I2" s="183"/>
      <c r="J2" s="183"/>
      <c r="K2" s="183" t="s">
        <v>67</v>
      </c>
    </row>
    <row r="3" spans="1:11" ht="43.5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103</v>
      </c>
      <c r="I3" s="194" t="s">
        <v>104</v>
      </c>
      <c r="J3" s="229" t="s">
        <v>77</v>
      </c>
      <c r="K3" s="194" t="s">
        <v>98</v>
      </c>
    </row>
    <row r="4" spans="1:11" s="184" customFormat="1" ht="27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6">
        <v>27506.400000000001</v>
      </c>
      <c r="I4" s="196">
        <v>30029</v>
      </c>
      <c r="J4" s="232"/>
      <c r="K4" s="196">
        <v>30150</v>
      </c>
    </row>
    <row r="5" spans="1:11" ht="21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8"/>
      <c r="I5" s="198">
        <f>I4/H4*100</f>
        <v>109.17095657737835</v>
      </c>
      <c r="J5" s="235" t="e">
        <f>J4/#REF!*100</f>
        <v>#REF!</v>
      </c>
      <c r="K5" s="198">
        <f>K4/G4*100</f>
        <v>105.24074474843448</v>
      </c>
    </row>
    <row r="6" spans="1:11" ht="15.75" hidden="1" thickBot="1">
      <c r="A6" s="236"/>
      <c r="B6" s="237"/>
      <c r="C6" s="238"/>
      <c r="D6" s="238"/>
      <c r="E6" s="238"/>
      <c r="F6" s="238"/>
      <c r="G6" s="238"/>
      <c r="H6" s="239"/>
      <c r="I6" s="239"/>
      <c r="J6" s="240"/>
      <c r="K6" s="239"/>
    </row>
    <row r="7" spans="1:11" s="184" customFormat="1" ht="19.5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4">
        <v>25535.9</v>
      </c>
      <c r="I7" s="244">
        <v>24752.7</v>
      </c>
      <c r="J7" s="245"/>
      <c r="K7" s="244">
        <v>26400</v>
      </c>
    </row>
    <row r="8" spans="1:11" ht="15.75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9"/>
      <c r="I8" s="250">
        <f>I7/H7*100</f>
        <v>96.932945382774832</v>
      </c>
      <c r="J8" s="251"/>
      <c r="K8" s="250">
        <f>K7/G7*100</f>
        <v>108.77044080869176</v>
      </c>
    </row>
    <row r="13" spans="1:11" ht="34.5" customHeight="1">
      <c r="A13" s="370"/>
      <c r="B13" s="371"/>
      <c r="C13" s="371"/>
      <c r="D13" s="371"/>
      <c r="E13" s="371"/>
      <c r="F13" s="371"/>
      <c r="G13" s="371"/>
      <c r="H13" s="371"/>
      <c r="I13" s="371"/>
      <c r="J13" s="371"/>
      <c r="K13" s="371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K1"/>
    <mergeCell ref="A13:K13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A13" sqref="A13:L13"/>
    </sheetView>
  </sheetViews>
  <sheetFormatPr defaultRowHeight="15"/>
  <cols>
    <col min="1" max="1" width="39.28515625" customWidth="1"/>
    <col min="2" max="2" width="16.28515625" hidden="1" customWidth="1"/>
    <col min="3" max="3" width="15.7109375" hidden="1" customWidth="1"/>
    <col min="4" max="8" width="16.140625" customWidth="1"/>
    <col min="9" max="9" width="16" customWidth="1"/>
    <col min="10" max="10" width="15.5703125" customWidth="1"/>
    <col min="11" max="11" width="14.5703125" customWidth="1"/>
    <col min="12" max="12" width="15.85546875" customWidth="1"/>
    <col min="257" max="257" width="39.28515625" customWidth="1"/>
    <col min="258" max="259" width="0" hidden="1" customWidth="1"/>
    <col min="260" max="264" width="16.140625" customWidth="1"/>
    <col min="265" max="265" width="16" customWidth="1"/>
    <col min="266" max="266" width="15.5703125" customWidth="1"/>
    <col min="267" max="267" width="14.5703125" customWidth="1"/>
    <col min="268" max="268" width="15.85546875" customWidth="1"/>
    <col min="513" max="513" width="39.28515625" customWidth="1"/>
    <col min="514" max="515" width="0" hidden="1" customWidth="1"/>
    <col min="516" max="520" width="16.140625" customWidth="1"/>
    <col min="521" max="521" width="16" customWidth="1"/>
    <col min="522" max="522" width="15.5703125" customWidth="1"/>
    <col min="523" max="523" width="14.5703125" customWidth="1"/>
    <col min="524" max="524" width="15.85546875" customWidth="1"/>
    <col min="769" max="769" width="39.28515625" customWidth="1"/>
    <col min="770" max="771" width="0" hidden="1" customWidth="1"/>
    <col min="772" max="776" width="16.140625" customWidth="1"/>
    <col min="777" max="777" width="16" customWidth="1"/>
    <col min="778" max="778" width="15.5703125" customWidth="1"/>
    <col min="779" max="779" width="14.5703125" customWidth="1"/>
    <col min="780" max="780" width="15.85546875" customWidth="1"/>
    <col min="1025" max="1025" width="39.28515625" customWidth="1"/>
    <col min="1026" max="1027" width="0" hidden="1" customWidth="1"/>
    <col min="1028" max="1032" width="16.140625" customWidth="1"/>
    <col min="1033" max="1033" width="16" customWidth="1"/>
    <col min="1034" max="1034" width="15.5703125" customWidth="1"/>
    <col min="1035" max="1035" width="14.5703125" customWidth="1"/>
    <col min="1036" max="1036" width="15.85546875" customWidth="1"/>
    <col min="1281" max="1281" width="39.28515625" customWidth="1"/>
    <col min="1282" max="1283" width="0" hidden="1" customWidth="1"/>
    <col min="1284" max="1288" width="16.140625" customWidth="1"/>
    <col min="1289" max="1289" width="16" customWidth="1"/>
    <col min="1290" max="1290" width="15.5703125" customWidth="1"/>
    <col min="1291" max="1291" width="14.5703125" customWidth="1"/>
    <col min="1292" max="1292" width="15.85546875" customWidth="1"/>
    <col min="1537" max="1537" width="39.28515625" customWidth="1"/>
    <col min="1538" max="1539" width="0" hidden="1" customWidth="1"/>
    <col min="1540" max="1544" width="16.140625" customWidth="1"/>
    <col min="1545" max="1545" width="16" customWidth="1"/>
    <col min="1546" max="1546" width="15.5703125" customWidth="1"/>
    <col min="1547" max="1547" width="14.5703125" customWidth="1"/>
    <col min="1548" max="1548" width="15.85546875" customWidth="1"/>
    <col min="1793" max="1793" width="39.28515625" customWidth="1"/>
    <col min="1794" max="1795" width="0" hidden="1" customWidth="1"/>
    <col min="1796" max="1800" width="16.140625" customWidth="1"/>
    <col min="1801" max="1801" width="16" customWidth="1"/>
    <col min="1802" max="1802" width="15.5703125" customWidth="1"/>
    <col min="1803" max="1803" width="14.5703125" customWidth="1"/>
    <col min="1804" max="1804" width="15.85546875" customWidth="1"/>
    <col min="2049" max="2049" width="39.28515625" customWidth="1"/>
    <col min="2050" max="2051" width="0" hidden="1" customWidth="1"/>
    <col min="2052" max="2056" width="16.140625" customWidth="1"/>
    <col min="2057" max="2057" width="16" customWidth="1"/>
    <col min="2058" max="2058" width="15.5703125" customWidth="1"/>
    <col min="2059" max="2059" width="14.5703125" customWidth="1"/>
    <col min="2060" max="2060" width="15.85546875" customWidth="1"/>
    <col min="2305" max="2305" width="39.28515625" customWidth="1"/>
    <col min="2306" max="2307" width="0" hidden="1" customWidth="1"/>
    <col min="2308" max="2312" width="16.140625" customWidth="1"/>
    <col min="2313" max="2313" width="16" customWidth="1"/>
    <col min="2314" max="2314" width="15.5703125" customWidth="1"/>
    <col min="2315" max="2315" width="14.5703125" customWidth="1"/>
    <col min="2316" max="2316" width="15.85546875" customWidth="1"/>
    <col min="2561" max="2561" width="39.28515625" customWidth="1"/>
    <col min="2562" max="2563" width="0" hidden="1" customWidth="1"/>
    <col min="2564" max="2568" width="16.140625" customWidth="1"/>
    <col min="2569" max="2569" width="16" customWidth="1"/>
    <col min="2570" max="2570" width="15.5703125" customWidth="1"/>
    <col min="2571" max="2571" width="14.5703125" customWidth="1"/>
    <col min="2572" max="2572" width="15.85546875" customWidth="1"/>
    <col min="2817" max="2817" width="39.28515625" customWidth="1"/>
    <col min="2818" max="2819" width="0" hidden="1" customWidth="1"/>
    <col min="2820" max="2824" width="16.140625" customWidth="1"/>
    <col min="2825" max="2825" width="16" customWidth="1"/>
    <col min="2826" max="2826" width="15.5703125" customWidth="1"/>
    <col min="2827" max="2827" width="14.5703125" customWidth="1"/>
    <col min="2828" max="2828" width="15.85546875" customWidth="1"/>
    <col min="3073" max="3073" width="39.28515625" customWidth="1"/>
    <col min="3074" max="3075" width="0" hidden="1" customWidth="1"/>
    <col min="3076" max="3080" width="16.140625" customWidth="1"/>
    <col min="3081" max="3081" width="16" customWidth="1"/>
    <col min="3082" max="3082" width="15.5703125" customWidth="1"/>
    <col min="3083" max="3083" width="14.5703125" customWidth="1"/>
    <col min="3084" max="3084" width="15.85546875" customWidth="1"/>
    <col min="3329" max="3329" width="39.28515625" customWidth="1"/>
    <col min="3330" max="3331" width="0" hidden="1" customWidth="1"/>
    <col min="3332" max="3336" width="16.140625" customWidth="1"/>
    <col min="3337" max="3337" width="16" customWidth="1"/>
    <col min="3338" max="3338" width="15.5703125" customWidth="1"/>
    <col min="3339" max="3339" width="14.5703125" customWidth="1"/>
    <col min="3340" max="3340" width="15.85546875" customWidth="1"/>
    <col min="3585" max="3585" width="39.28515625" customWidth="1"/>
    <col min="3586" max="3587" width="0" hidden="1" customWidth="1"/>
    <col min="3588" max="3592" width="16.140625" customWidth="1"/>
    <col min="3593" max="3593" width="16" customWidth="1"/>
    <col min="3594" max="3594" width="15.5703125" customWidth="1"/>
    <col min="3595" max="3595" width="14.5703125" customWidth="1"/>
    <col min="3596" max="3596" width="15.85546875" customWidth="1"/>
    <col min="3841" max="3841" width="39.28515625" customWidth="1"/>
    <col min="3842" max="3843" width="0" hidden="1" customWidth="1"/>
    <col min="3844" max="3848" width="16.140625" customWidth="1"/>
    <col min="3849" max="3849" width="16" customWidth="1"/>
    <col min="3850" max="3850" width="15.5703125" customWidth="1"/>
    <col min="3851" max="3851" width="14.5703125" customWidth="1"/>
    <col min="3852" max="3852" width="15.85546875" customWidth="1"/>
    <col min="4097" max="4097" width="39.28515625" customWidth="1"/>
    <col min="4098" max="4099" width="0" hidden="1" customWidth="1"/>
    <col min="4100" max="4104" width="16.140625" customWidth="1"/>
    <col min="4105" max="4105" width="16" customWidth="1"/>
    <col min="4106" max="4106" width="15.5703125" customWidth="1"/>
    <col min="4107" max="4107" width="14.5703125" customWidth="1"/>
    <col min="4108" max="4108" width="15.85546875" customWidth="1"/>
    <col min="4353" max="4353" width="39.28515625" customWidth="1"/>
    <col min="4354" max="4355" width="0" hidden="1" customWidth="1"/>
    <col min="4356" max="4360" width="16.140625" customWidth="1"/>
    <col min="4361" max="4361" width="16" customWidth="1"/>
    <col min="4362" max="4362" width="15.5703125" customWidth="1"/>
    <col min="4363" max="4363" width="14.5703125" customWidth="1"/>
    <col min="4364" max="4364" width="15.85546875" customWidth="1"/>
    <col min="4609" max="4609" width="39.28515625" customWidth="1"/>
    <col min="4610" max="4611" width="0" hidden="1" customWidth="1"/>
    <col min="4612" max="4616" width="16.140625" customWidth="1"/>
    <col min="4617" max="4617" width="16" customWidth="1"/>
    <col min="4618" max="4618" width="15.5703125" customWidth="1"/>
    <col min="4619" max="4619" width="14.5703125" customWidth="1"/>
    <col min="4620" max="4620" width="15.85546875" customWidth="1"/>
    <col min="4865" max="4865" width="39.28515625" customWidth="1"/>
    <col min="4866" max="4867" width="0" hidden="1" customWidth="1"/>
    <col min="4868" max="4872" width="16.140625" customWidth="1"/>
    <col min="4873" max="4873" width="16" customWidth="1"/>
    <col min="4874" max="4874" width="15.5703125" customWidth="1"/>
    <col min="4875" max="4875" width="14.5703125" customWidth="1"/>
    <col min="4876" max="4876" width="15.85546875" customWidth="1"/>
    <col min="5121" max="5121" width="39.28515625" customWidth="1"/>
    <col min="5122" max="5123" width="0" hidden="1" customWidth="1"/>
    <col min="5124" max="5128" width="16.140625" customWidth="1"/>
    <col min="5129" max="5129" width="16" customWidth="1"/>
    <col min="5130" max="5130" width="15.5703125" customWidth="1"/>
    <col min="5131" max="5131" width="14.5703125" customWidth="1"/>
    <col min="5132" max="5132" width="15.85546875" customWidth="1"/>
    <col min="5377" max="5377" width="39.28515625" customWidth="1"/>
    <col min="5378" max="5379" width="0" hidden="1" customWidth="1"/>
    <col min="5380" max="5384" width="16.140625" customWidth="1"/>
    <col min="5385" max="5385" width="16" customWidth="1"/>
    <col min="5386" max="5386" width="15.5703125" customWidth="1"/>
    <col min="5387" max="5387" width="14.5703125" customWidth="1"/>
    <col min="5388" max="5388" width="15.85546875" customWidth="1"/>
    <col min="5633" max="5633" width="39.28515625" customWidth="1"/>
    <col min="5634" max="5635" width="0" hidden="1" customWidth="1"/>
    <col min="5636" max="5640" width="16.140625" customWidth="1"/>
    <col min="5641" max="5641" width="16" customWidth="1"/>
    <col min="5642" max="5642" width="15.5703125" customWidth="1"/>
    <col min="5643" max="5643" width="14.5703125" customWidth="1"/>
    <col min="5644" max="5644" width="15.85546875" customWidth="1"/>
    <col min="5889" max="5889" width="39.28515625" customWidth="1"/>
    <col min="5890" max="5891" width="0" hidden="1" customWidth="1"/>
    <col min="5892" max="5896" width="16.140625" customWidth="1"/>
    <col min="5897" max="5897" width="16" customWidth="1"/>
    <col min="5898" max="5898" width="15.5703125" customWidth="1"/>
    <col min="5899" max="5899" width="14.5703125" customWidth="1"/>
    <col min="5900" max="5900" width="15.85546875" customWidth="1"/>
    <col min="6145" max="6145" width="39.28515625" customWidth="1"/>
    <col min="6146" max="6147" width="0" hidden="1" customWidth="1"/>
    <col min="6148" max="6152" width="16.140625" customWidth="1"/>
    <col min="6153" max="6153" width="16" customWidth="1"/>
    <col min="6154" max="6154" width="15.5703125" customWidth="1"/>
    <col min="6155" max="6155" width="14.5703125" customWidth="1"/>
    <col min="6156" max="6156" width="15.85546875" customWidth="1"/>
    <col min="6401" max="6401" width="39.28515625" customWidth="1"/>
    <col min="6402" max="6403" width="0" hidden="1" customWidth="1"/>
    <col min="6404" max="6408" width="16.140625" customWidth="1"/>
    <col min="6409" max="6409" width="16" customWidth="1"/>
    <col min="6410" max="6410" width="15.5703125" customWidth="1"/>
    <col min="6411" max="6411" width="14.5703125" customWidth="1"/>
    <col min="6412" max="6412" width="15.85546875" customWidth="1"/>
    <col min="6657" max="6657" width="39.28515625" customWidth="1"/>
    <col min="6658" max="6659" width="0" hidden="1" customWidth="1"/>
    <col min="6660" max="6664" width="16.140625" customWidth="1"/>
    <col min="6665" max="6665" width="16" customWidth="1"/>
    <col min="6666" max="6666" width="15.5703125" customWidth="1"/>
    <col min="6667" max="6667" width="14.5703125" customWidth="1"/>
    <col min="6668" max="6668" width="15.85546875" customWidth="1"/>
    <col min="6913" max="6913" width="39.28515625" customWidth="1"/>
    <col min="6914" max="6915" width="0" hidden="1" customWidth="1"/>
    <col min="6916" max="6920" width="16.140625" customWidth="1"/>
    <col min="6921" max="6921" width="16" customWidth="1"/>
    <col min="6922" max="6922" width="15.5703125" customWidth="1"/>
    <col min="6923" max="6923" width="14.5703125" customWidth="1"/>
    <col min="6924" max="6924" width="15.85546875" customWidth="1"/>
    <col min="7169" max="7169" width="39.28515625" customWidth="1"/>
    <col min="7170" max="7171" width="0" hidden="1" customWidth="1"/>
    <col min="7172" max="7176" width="16.140625" customWidth="1"/>
    <col min="7177" max="7177" width="16" customWidth="1"/>
    <col min="7178" max="7178" width="15.5703125" customWidth="1"/>
    <col min="7179" max="7179" width="14.5703125" customWidth="1"/>
    <col min="7180" max="7180" width="15.85546875" customWidth="1"/>
    <col min="7425" max="7425" width="39.28515625" customWidth="1"/>
    <col min="7426" max="7427" width="0" hidden="1" customWidth="1"/>
    <col min="7428" max="7432" width="16.140625" customWidth="1"/>
    <col min="7433" max="7433" width="16" customWidth="1"/>
    <col min="7434" max="7434" width="15.5703125" customWidth="1"/>
    <col min="7435" max="7435" width="14.5703125" customWidth="1"/>
    <col min="7436" max="7436" width="15.85546875" customWidth="1"/>
    <col min="7681" max="7681" width="39.28515625" customWidth="1"/>
    <col min="7682" max="7683" width="0" hidden="1" customWidth="1"/>
    <col min="7684" max="7688" width="16.140625" customWidth="1"/>
    <col min="7689" max="7689" width="16" customWidth="1"/>
    <col min="7690" max="7690" width="15.5703125" customWidth="1"/>
    <col min="7691" max="7691" width="14.5703125" customWidth="1"/>
    <col min="7692" max="7692" width="15.85546875" customWidth="1"/>
    <col min="7937" max="7937" width="39.28515625" customWidth="1"/>
    <col min="7938" max="7939" width="0" hidden="1" customWidth="1"/>
    <col min="7940" max="7944" width="16.140625" customWidth="1"/>
    <col min="7945" max="7945" width="16" customWidth="1"/>
    <col min="7946" max="7946" width="15.5703125" customWidth="1"/>
    <col min="7947" max="7947" width="14.5703125" customWidth="1"/>
    <col min="7948" max="7948" width="15.85546875" customWidth="1"/>
    <col min="8193" max="8193" width="39.28515625" customWidth="1"/>
    <col min="8194" max="8195" width="0" hidden="1" customWidth="1"/>
    <col min="8196" max="8200" width="16.140625" customWidth="1"/>
    <col min="8201" max="8201" width="16" customWidth="1"/>
    <col min="8202" max="8202" width="15.5703125" customWidth="1"/>
    <col min="8203" max="8203" width="14.5703125" customWidth="1"/>
    <col min="8204" max="8204" width="15.85546875" customWidth="1"/>
    <col min="8449" max="8449" width="39.28515625" customWidth="1"/>
    <col min="8450" max="8451" width="0" hidden="1" customWidth="1"/>
    <col min="8452" max="8456" width="16.140625" customWidth="1"/>
    <col min="8457" max="8457" width="16" customWidth="1"/>
    <col min="8458" max="8458" width="15.5703125" customWidth="1"/>
    <col min="8459" max="8459" width="14.5703125" customWidth="1"/>
    <col min="8460" max="8460" width="15.85546875" customWidth="1"/>
    <col min="8705" max="8705" width="39.28515625" customWidth="1"/>
    <col min="8706" max="8707" width="0" hidden="1" customWidth="1"/>
    <col min="8708" max="8712" width="16.140625" customWidth="1"/>
    <col min="8713" max="8713" width="16" customWidth="1"/>
    <col min="8714" max="8714" width="15.5703125" customWidth="1"/>
    <col min="8715" max="8715" width="14.5703125" customWidth="1"/>
    <col min="8716" max="8716" width="15.85546875" customWidth="1"/>
    <col min="8961" max="8961" width="39.28515625" customWidth="1"/>
    <col min="8962" max="8963" width="0" hidden="1" customWidth="1"/>
    <col min="8964" max="8968" width="16.140625" customWidth="1"/>
    <col min="8969" max="8969" width="16" customWidth="1"/>
    <col min="8970" max="8970" width="15.5703125" customWidth="1"/>
    <col min="8971" max="8971" width="14.5703125" customWidth="1"/>
    <col min="8972" max="8972" width="15.85546875" customWidth="1"/>
    <col min="9217" max="9217" width="39.28515625" customWidth="1"/>
    <col min="9218" max="9219" width="0" hidden="1" customWidth="1"/>
    <col min="9220" max="9224" width="16.140625" customWidth="1"/>
    <col min="9225" max="9225" width="16" customWidth="1"/>
    <col min="9226" max="9226" width="15.5703125" customWidth="1"/>
    <col min="9227" max="9227" width="14.5703125" customWidth="1"/>
    <col min="9228" max="9228" width="15.85546875" customWidth="1"/>
    <col min="9473" max="9473" width="39.28515625" customWidth="1"/>
    <col min="9474" max="9475" width="0" hidden="1" customWidth="1"/>
    <col min="9476" max="9480" width="16.140625" customWidth="1"/>
    <col min="9481" max="9481" width="16" customWidth="1"/>
    <col min="9482" max="9482" width="15.5703125" customWidth="1"/>
    <col min="9483" max="9483" width="14.5703125" customWidth="1"/>
    <col min="9484" max="9484" width="15.85546875" customWidth="1"/>
    <col min="9729" max="9729" width="39.28515625" customWidth="1"/>
    <col min="9730" max="9731" width="0" hidden="1" customWidth="1"/>
    <col min="9732" max="9736" width="16.140625" customWidth="1"/>
    <col min="9737" max="9737" width="16" customWidth="1"/>
    <col min="9738" max="9738" width="15.5703125" customWidth="1"/>
    <col min="9739" max="9739" width="14.5703125" customWidth="1"/>
    <col min="9740" max="9740" width="15.85546875" customWidth="1"/>
    <col min="9985" max="9985" width="39.28515625" customWidth="1"/>
    <col min="9986" max="9987" width="0" hidden="1" customWidth="1"/>
    <col min="9988" max="9992" width="16.140625" customWidth="1"/>
    <col min="9993" max="9993" width="16" customWidth="1"/>
    <col min="9994" max="9994" width="15.5703125" customWidth="1"/>
    <col min="9995" max="9995" width="14.5703125" customWidth="1"/>
    <col min="9996" max="9996" width="15.85546875" customWidth="1"/>
    <col min="10241" max="10241" width="39.28515625" customWidth="1"/>
    <col min="10242" max="10243" width="0" hidden="1" customWidth="1"/>
    <col min="10244" max="10248" width="16.140625" customWidth="1"/>
    <col min="10249" max="10249" width="16" customWidth="1"/>
    <col min="10250" max="10250" width="15.5703125" customWidth="1"/>
    <col min="10251" max="10251" width="14.5703125" customWidth="1"/>
    <col min="10252" max="10252" width="15.85546875" customWidth="1"/>
    <col min="10497" max="10497" width="39.28515625" customWidth="1"/>
    <col min="10498" max="10499" width="0" hidden="1" customWidth="1"/>
    <col min="10500" max="10504" width="16.140625" customWidth="1"/>
    <col min="10505" max="10505" width="16" customWidth="1"/>
    <col min="10506" max="10506" width="15.5703125" customWidth="1"/>
    <col min="10507" max="10507" width="14.5703125" customWidth="1"/>
    <col min="10508" max="10508" width="15.85546875" customWidth="1"/>
    <col min="10753" max="10753" width="39.28515625" customWidth="1"/>
    <col min="10754" max="10755" width="0" hidden="1" customWidth="1"/>
    <col min="10756" max="10760" width="16.140625" customWidth="1"/>
    <col min="10761" max="10761" width="16" customWidth="1"/>
    <col min="10762" max="10762" width="15.5703125" customWidth="1"/>
    <col min="10763" max="10763" width="14.5703125" customWidth="1"/>
    <col min="10764" max="10764" width="15.85546875" customWidth="1"/>
    <col min="11009" max="11009" width="39.28515625" customWidth="1"/>
    <col min="11010" max="11011" width="0" hidden="1" customWidth="1"/>
    <col min="11012" max="11016" width="16.140625" customWidth="1"/>
    <col min="11017" max="11017" width="16" customWidth="1"/>
    <col min="11018" max="11018" width="15.5703125" customWidth="1"/>
    <col min="11019" max="11019" width="14.5703125" customWidth="1"/>
    <col min="11020" max="11020" width="15.85546875" customWidth="1"/>
    <col min="11265" max="11265" width="39.28515625" customWidth="1"/>
    <col min="11266" max="11267" width="0" hidden="1" customWidth="1"/>
    <col min="11268" max="11272" width="16.140625" customWidth="1"/>
    <col min="11273" max="11273" width="16" customWidth="1"/>
    <col min="11274" max="11274" width="15.5703125" customWidth="1"/>
    <col min="11275" max="11275" width="14.5703125" customWidth="1"/>
    <col min="11276" max="11276" width="15.85546875" customWidth="1"/>
    <col min="11521" max="11521" width="39.28515625" customWidth="1"/>
    <col min="11522" max="11523" width="0" hidden="1" customWidth="1"/>
    <col min="11524" max="11528" width="16.140625" customWidth="1"/>
    <col min="11529" max="11529" width="16" customWidth="1"/>
    <col min="11530" max="11530" width="15.5703125" customWidth="1"/>
    <col min="11531" max="11531" width="14.5703125" customWidth="1"/>
    <col min="11532" max="11532" width="15.85546875" customWidth="1"/>
    <col min="11777" max="11777" width="39.28515625" customWidth="1"/>
    <col min="11778" max="11779" width="0" hidden="1" customWidth="1"/>
    <col min="11780" max="11784" width="16.140625" customWidth="1"/>
    <col min="11785" max="11785" width="16" customWidth="1"/>
    <col min="11786" max="11786" width="15.5703125" customWidth="1"/>
    <col min="11787" max="11787" width="14.5703125" customWidth="1"/>
    <col min="11788" max="11788" width="15.85546875" customWidth="1"/>
    <col min="12033" max="12033" width="39.28515625" customWidth="1"/>
    <col min="12034" max="12035" width="0" hidden="1" customWidth="1"/>
    <col min="12036" max="12040" width="16.140625" customWidth="1"/>
    <col min="12041" max="12041" width="16" customWidth="1"/>
    <col min="12042" max="12042" width="15.5703125" customWidth="1"/>
    <col min="12043" max="12043" width="14.5703125" customWidth="1"/>
    <col min="12044" max="12044" width="15.85546875" customWidth="1"/>
    <col min="12289" max="12289" width="39.28515625" customWidth="1"/>
    <col min="12290" max="12291" width="0" hidden="1" customWidth="1"/>
    <col min="12292" max="12296" width="16.140625" customWidth="1"/>
    <col min="12297" max="12297" width="16" customWidth="1"/>
    <col min="12298" max="12298" width="15.5703125" customWidth="1"/>
    <col min="12299" max="12299" width="14.5703125" customWidth="1"/>
    <col min="12300" max="12300" width="15.85546875" customWidth="1"/>
    <col min="12545" max="12545" width="39.28515625" customWidth="1"/>
    <col min="12546" max="12547" width="0" hidden="1" customWidth="1"/>
    <col min="12548" max="12552" width="16.140625" customWidth="1"/>
    <col min="12553" max="12553" width="16" customWidth="1"/>
    <col min="12554" max="12554" width="15.5703125" customWidth="1"/>
    <col min="12555" max="12555" width="14.5703125" customWidth="1"/>
    <col min="12556" max="12556" width="15.85546875" customWidth="1"/>
    <col min="12801" max="12801" width="39.28515625" customWidth="1"/>
    <col min="12802" max="12803" width="0" hidden="1" customWidth="1"/>
    <col min="12804" max="12808" width="16.140625" customWidth="1"/>
    <col min="12809" max="12809" width="16" customWidth="1"/>
    <col min="12810" max="12810" width="15.5703125" customWidth="1"/>
    <col min="12811" max="12811" width="14.5703125" customWidth="1"/>
    <col min="12812" max="12812" width="15.85546875" customWidth="1"/>
    <col min="13057" max="13057" width="39.28515625" customWidth="1"/>
    <col min="13058" max="13059" width="0" hidden="1" customWidth="1"/>
    <col min="13060" max="13064" width="16.140625" customWidth="1"/>
    <col min="13065" max="13065" width="16" customWidth="1"/>
    <col min="13066" max="13066" width="15.5703125" customWidth="1"/>
    <col min="13067" max="13067" width="14.5703125" customWidth="1"/>
    <col min="13068" max="13068" width="15.85546875" customWidth="1"/>
    <col min="13313" max="13313" width="39.28515625" customWidth="1"/>
    <col min="13314" max="13315" width="0" hidden="1" customWidth="1"/>
    <col min="13316" max="13320" width="16.140625" customWidth="1"/>
    <col min="13321" max="13321" width="16" customWidth="1"/>
    <col min="13322" max="13322" width="15.5703125" customWidth="1"/>
    <col min="13323" max="13323" width="14.5703125" customWidth="1"/>
    <col min="13324" max="13324" width="15.85546875" customWidth="1"/>
    <col min="13569" max="13569" width="39.28515625" customWidth="1"/>
    <col min="13570" max="13571" width="0" hidden="1" customWidth="1"/>
    <col min="13572" max="13576" width="16.140625" customWidth="1"/>
    <col min="13577" max="13577" width="16" customWidth="1"/>
    <col min="13578" max="13578" width="15.5703125" customWidth="1"/>
    <col min="13579" max="13579" width="14.5703125" customWidth="1"/>
    <col min="13580" max="13580" width="15.85546875" customWidth="1"/>
    <col min="13825" max="13825" width="39.28515625" customWidth="1"/>
    <col min="13826" max="13827" width="0" hidden="1" customWidth="1"/>
    <col min="13828" max="13832" width="16.140625" customWidth="1"/>
    <col min="13833" max="13833" width="16" customWidth="1"/>
    <col min="13834" max="13834" width="15.5703125" customWidth="1"/>
    <col min="13835" max="13835" width="14.5703125" customWidth="1"/>
    <col min="13836" max="13836" width="15.85546875" customWidth="1"/>
    <col min="14081" max="14081" width="39.28515625" customWidth="1"/>
    <col min="14082" max="14083" width="0" hidden="1" customWidth="1"/>
    <col min="14084" max="14088" width="16.140625" customWidth="1"/>
    <col min="14089" max="14089" width="16" customWidth="1"/>
    <col min="14090" max="14090" width="15.5703125" customWidth="1"/>
    <col min="14091" max="14091" width="14.5703125" customWidth="1"/>
    <col min="14092" max="14092" width="15.85546875" customWidth="1"/>
    <col min="14337" max="14337" width="39.28515625" customWidth="1"/>
    <col min="14338" max="14339" width="0" hidden="1" customWidth="1"/>
    <col min="14340" max="14344" width="16.140625" customWidth="1"/>
    <col min="14345" max="14345" width="16" customWidth="1"/>
    <col min="14346" max="14346" width="15.5703125" customWidth="1"/>
    <col min="14347" max="14347" width="14.5703125" customWidth="1"/>
    <col min="14348" max="14348" width="15.85546875" customWidth="1"/>
    <col min="14593" max="14593" width="39.28515625" customWidth="1"/>
    <col min="14594" max="14595" width="0" hidden="1" customWidth="1"/>
    <col min="14596" max="14600" width="16.140625" customWidth="1"/>
    <col min="14601" max="14601" width="16" customWidth="1"/>
    <col min="14602" max="14602" width="15.5703125" customWidth="1"/>
    <col min="14603" max="14603" width="14.5703125" customWidth="1"/>
    <col min="14604" max="14604" width="15.85546875" customWidth="1"/>
    <col min="14849" max="14849" width="39.28515625" customWidth="1"/>
    <col min="14850" max="14851" width="0" hidden="1" customWidth="1"/>
    <col min="14852" max="14856" width="16.140625" customWidth="1"/>
    <col min="14857" max="14857" width="16" customWidth="1"/>
    <col min="14858" max="14858" width="15.5703125" customWidth="1"/>
    <col min="14859" max="14859" width="14.5703125" customWidth="1"/>
    <col min="14860" max="14860" width="15.85546875" customWidth="1"/>
    <col min="15105" max="15105" width="39.28515625" customWidth="1"/>
    <col min="15106" max="15107" width="0" hidden="1" customWidth="1"/>
    <col min="15108" max="15112" width="16.140625" customWidth="1"/>
    <col min="15113" max="15113" width="16" customWidth="1"/>
    <col min="15114" max="15114" width="15.5703125" customWidth="1"/>
    <col min="15115" max="15115" width="14.5703125" customWidth="1"/>
    <col min="15116" max="15116" width="15.85546875" customWidth="1"/>
    <col min="15361" max="15361" width="39.28515625" customWidth="1"/>
    <col min="15362" max="15363" width="0" hidden="1" customWidth="1"/>
    <col min="15364" max="15368" width="16.140625" customWidth="1"/>
    <col min="15369" max="15369" width="16" customWidth="1"/>
    <col min="15370" max="15370" width="15.5703125" customWidth="1"/>
    <col min="15371" max="15371" width="14.5703125" customWidth="1"/>
    <col min="15372" max="15372" width="15.85546875" customWidth="1"/>
    <col min="15617" max="15617" width="39.28515625" customWidth="1"/>
    <col min="15618" max="15619" width="0" hidden="1" customWidth="1"/>
    <col min="15620" max="15624" width="16.140625" customWidth="1"/>
    <col min="15625" max="15625" width="16" customWidth="1"/>
    <col min="15626" max="15626" width="15.5703125" customWidth="1"/>
    <col min="15627" max="15627" width="14.5703125" customWidth="1"/>
    <col min="15628" max="15628" width="15.85546875" customWidth="1"/>
    <col min="15873" max="15873" width="39.28515625" customWidth="1"/>
    <col min="15874" max="15875" width="0" hidden="1" customWidth="1"/>
    <col min="15876" max="15880" width="16.140625" customWidth="1"/>
    <col min="15881" max="15881" width="16" customWidth="1"/>
    <col min="15882" max="15882" width="15.5703125" customWidth="1"/>
    <col min="15883" max="15883" width="14.5703125" customWidth="1"/>
    <col min="15884" max="15884" width="15.85546875" customWidth="1"/>
    <col min="16129" max="16129" width="39.28515625" customWidth="1"/>
    <col min="16130" max="16131" width="0" hidden="1" customWidth="1"/>
    <col min="16132" max="16136" width="16.140625" customWidth="1"/>
    <col min="16137" max="16137" width="16" customWidth="1"/>
    <col min="16138" max="16138" width="15.5703125" customWidth="1"/>
    <col min="16139" max="16139" width="14.5703125" customWidth="1"/>
    <col min="16140" max="16140" width="15.85546875" customWidth="1"/>
  </cols>
  <sheetData>
    <row r="1" spans="1:12" ht="41.25" customHeight="1">
      <c r="A1" s="369" t="s">
        <v>84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ht="15.75" thickBot="1">
      <c r="A2" s="182"/>
      <c r="B2" s="182"/>
      <c r="C2" s="182"/>
      <c r="D2" s="182"/>
      <c r="E2" s="182"/>
      <c r="F2" s="182"/>
      <c r="G2" s="182"/>
      <c r="H2" s="182"/>
      <c r="I2" s="182"/>
      <c r="K2" s="183"/>
      <c r="L2" s="183" t="s">
        <v>67</v>
      </c>
    </row>
    <row r="3" spans="1:12" ht="42" customHeight="1" thickBot="1">
      <c r="A3" s="227"/>
      <c r="B3" s="228" t="s">
        <v>47</v>
      </c>
      <c r="C3" s="194" t="s">
        <v>48</v>
      </c>
      <c r="D3" s="194" t="s">
        <v>49</v>
      </c>
      <c r="E3" s="194" t="s">
        <v>75</v>
      </c>
      <c r="F3" s="194" t="s">
        <v>79</v>
      </c>
      <c r="G3" s="194" t="s">
        <v>97</v>
      </c>
      <c r="H3" s="194" t="s">
        <v>105</v>
      </c>
      <c r="I3" s="194" t="s">
        <v>108</v>
      </c>
      <c r="J3" s="194" t="s">
        <v>109</v>
      </c>
      <c r="K3" s="229" t="s">
        <v>106</v>
      </c>
      <c r="L3" s="277" t="s">
        <v>107</v>
      </c>
    </row>
    <row r="4" spans="1:12" s="184" customFormat="1" ht="42" customHeight="1" thickBot="1">
      <c r="A4" s="230" t="s">
        <v>32</v>
      </c>
      <c r="B4" s="231">
        <v>17780.599999999999</v>
      </c>
      <c r="C4" s="195">
        <v>20142</v>
      </c>
      <c r="D4" s="195">
        <v>22945.4</v>
      </c>
      <c r="E4" s="195">
        <v>24701</v>
      </c>
      <c r="F4" s="195">
        <v>26956.5</v>
      </c>
      <c r="G4" s="195">
        <v>28648.6</v>
      </c>
      <c r="H4" s="195">
        <v>30957</v>
      </c>
      <c r="I4" s="196">
        <v>29844.799999999999</v>
      </c>
      <c r="J4" s="196">
        <v>31249.1</v>
      </c>
      <c r="K4" s="196">
        <v>33465</v>
      </c>
      <c r="L4" s="196">
        <v>33465</v>
      </c>
    </row>
    <row r="5" spans="1:12" ht="42" customHeight="1" thickBot="1">
      <c r="A5" s="233" t="s">
        <v>50</v>
      </c>
      <c r="B5" s="234">
        <v>113.6</v>
      </c>
      <c r="C5" s="197">
        <v>113.2</v>
      </c>
      <c r="D5" s="197">
        <f>D4/C4*100</f>
        <v>113.91818091549996</v>
      </c>
      <c r="E5" s="197">
        <f>E4/D4*100</f>
        <v>107.65120677782912</v>
      </c>
      <c r="F5" s="197">
        <v>110.2</v>
      </c>
      <c r="G5" s="197">
        <f>G4/F4*100</f>
        <v>106.27715022350823</v>
      </c>
      <c r="H5" s="197">
        <f>H4/G4*100</f>
        <v>108.05763632428811</v>
      </c>
      <c r="I5" s="198"/>
      <c r="J5" s="198">
        <f>J4/I4*100</f>
        <v>104.705342304187</v>
      </c>
      <c r="K5" s="235">
        <f>K4/H4*100</f>
        <v>108.10156022870434</v>
      </c>
      <c r="L5" s="198">
        <f>L4/H4*100</f>
        <v>108.10156022870434</v>
      </c>
    </row>
    <row r="6" spans="1:12" ht="42" hidden="1" customHeight="1" thickBot="1">
      <c r="A6" s="236"/>
      <c r="B6" s="237"/>
      <c r="C6" s="238"/>
      <c r="D6" s="238"/>
      <c r="E6" s="238"/>
      <c r="F6" s="238"/>
      <c r="G6" s="238"/>
      <c r="H6" s="238"/>
      <c r="I6" s="239"/>
      <c r="J6" s="239"/>
      <c r="K6" s="240"/>
      <c r="L6" s="239"/>
    </row>
    <row r="7" spans="1:12" s="184" customFormat="1" ht="42" customHeight="1">
      <c r="A7" s="241" t="s">
        <v>51</v>
      </c>
      <c r="B7" s="242"/>
      <c r="C7" s="243">
        <v>26623.200000000001</v>
      </c>
      <c r="D7" s="243">
        <v>21981.9</v>
      </c>
      <c r="E7" s="243">
        <v>22498.9</v>
      </c>
      <c r="F7" s="243">
        <v>28246.9</v>
      </c>
      <c r="G7" s="243">
        <v>24271.3</v>
      </c>
      <c r="H7" s="243">
        <v>24708.7</v>
      </c>
      <c r="I7" s="244">
        <v>21438.6</v>
      </c>
      <c r="J7" s="244">
        <v>21682.7</v>
      </c>
      <c r="K7" s="196">
        <v>26000</v>
      </c>
      <c r="L7" s="196">
        <v>26710</v>
      </c>
    </row>
    <row r="8" spans="1:12" ht="42" customHeight="1" thickBot="1">
      <c r="A8" s="246" t="s">
        <v>50</v>
      </c>
      <c r="B8" s="247"/>
      <c r="C8" s="246">
        <v>128.80000000000001</v>
      </c>
      <c r="D8" s="248">
        <f>D7/C7*100</f>
        <v>82.566708735238436</v>
      </c>
      <c r="E8" s="248">
        <f>E7/D7*100</f>
        <v>102.35193500106907</v>
      </c>
      <c r="F8" s="248">
        <v>124.3</v>
      </c>
      <c r="G8" s="248">
        <f>G7/F7*100</f>
        <v>85.925535191472335</v>
      </c>
      <c r="H8" s="248">
        <f>H7/G7*100</f>
        <v>101.8021284397622</v>
      </c>
      <c r="I8" s="249"/>
      <c r="J8" s="250">
        <f>J7/I7*100</f>
        <v>101.13860046831418</v>
      </c>
      <c r="K8" s="251">
        <f>K7/H7*100</f>
        <v>105.22609445256124</v>
      </c>
      <c r="L8" s="250">
        <f>L7/H7*100</f>
        <v>108.09957626261195</v>
      </c>
    </row>
    <row r="9" spans="1:12">
      <c r="L9" s="278"/>
    </row>
    <row r="13" spans="1:12" ht="34.5" customHeight="1">
      <c r="A13" s="370"/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371"/>
    </row>
    <row r="22" spans="1:1">
      <c r="A22" s="185"/>
    </row>
    <row r="23" spans="1:1">
      <c r="A23" s="185"/>
    </row>
    <row r="30" spans="1:1">
      <c r="A30" s="186"/>
    </row>
    <row r="31" spans="1:1">
      <c r="A31" s="186"/>
    </row>
  </sheetData>
  <mergeCells count="2">
    <mergeCell ref="A1:L1"/>
    <mergeCell ref="A13:L13"/>
  </mergeCells>
  <pageMargins left="0" right="0" top="0" bottom="0" header="0" footer="0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52"/>
  <sheetViews>
    <sheetView tabSelected="1" topLeftCell="A26" zoomScale="80" zoomScaleNormal="80" workbookViewId="0">
      <selection activeCell="J46" sqref="J46"/>
    </sheetView>
  </sheetViews>
  <sheetFormatPr defaultColWidth="8.85546875" defaultRowHeight="15"/>
  <cols>
    <col min="1" max="1" width="5.42578125" style="283" customWidth="1"/>
    <col min="2" max="2" width="56.28515625" style="278" customWidth="1"/>
    <col min="3" max="3" width="18.5703125" style="278" customWidth="1"/>
    <col min="4" max="4" width="19.5703125" style="278" customWidth="1"/>
    <col min="5" max="5" width="13.85546875" style="278" customWidth="1"/>
    <col min="6" max="6" width="15.42578125" style="278" customWidth="1"/>
    <col min="7" max="7" width="10.5703125" style="278" customWidth="1"/>
    <col min="8" max="16384" width="8.85546875" style="278"/>
  </cols>
  <sheetData>
    <row r="1" spans="1:5" hidden="1"/>
    <row r="2" spans="1:5" hidden="1"/>
    <row r="3" spans="1:5" hidden="1"/>
    <row r="4" spans="1:5" hidden="1"/>
    <row r="5" spans="1:5" ht="61.5" hidden="1" customHeight="1" thickBot="1">
      <c r="A5" s="284" t="s">
        <v>52</v>
      </c>
      <c r="B5" s="285" t="s">
        <v>53</v>
      </c>
      <c r="C5" s="286" t="s">
        <v>54</v>
      </c>
      <c r="D5" s="287" t="s">
        <v>55</v>
      </c>
      <c r="E5" s="288" t="s">
        <v>56</v>
      </c>
    </row>
    <row r="6" spans="1:5" ht="91.5" hidden="1" customHeight="1">
      <c r="A6" s="289">
        <v>1</v>
      </c>
      <c r="B6" s="290" t="s">
        <v>57</v>
      </c>
      <c r="C6" s="291">
        <f>23000+200000+186600</f>
        <v>409600</v>
      </c>
      <c r="D6" s="292">
        <f>14860+148774.5+119062</f>
        <v>282696.5</v>
      </c>
      <c r="E6" s="293">
        <f t="shared" ref="E6:E15" si="0">D6/C6*100</f>
        <v>69.0177001953125</v>
      </c>
    </row>
    <row r="7" spans="1:5" ht="120" hidden="1">
      <c r="A7" s="294">
        <v>2</v>
      </c>
      <c r="B7" s="295" t="s">
        <v>58</v>
      </c>
      <c r="C7" s="296">
        <f>42200+10875.8+17200+4302.7</f>
        <v>74578.5</v>
      </c>
      <c r="D7" s="297">
        <f>47579.3+13944.3+4302.7</f>
        <v>65826.3</v>
      </c>
      <c r="E7" s="298">
        <f t="shared" si="0"/>
        <v>88.26444618757418</v>
      </c>
    </row>
    <row r="8" spans="1:5" ht="150" hidden="1">
      <c r="A8" s="294">
        <v>3</v>
      </c>
      <c r="B8" s="295" t="s">
        <v>59</v>
      </c>
      <c r="C8" s="296">
        <f>7609+422.7</f>
        <v>8031.7</v>
      </c>
      <c r="D8" s="297">
        <f>4850.5+255.3</f>
        <v>5105.8</v>
      </c>
      <c r="E8" s="298">
        <f t="shared" si="0"/>
        <v>63.570601491589585</v>
      </c>
    </row>
    <row r="9" spans="1:5" ht="90" hidden="1">
      <c r="A9" s="294">
        <v>4</v>
      </c>
      <c r="B9" s="295" t="s">
        <v>60</v>
      </c>
      <c r="C9" s="296">
        <f>1100+467644.3+136450+39744+133464.2+21185.5+5049.8</f>
        <v>804637.8</v>
      </c>
      <c r="D9" s="297">
        <v>738926</v>
      </c>
      <c r="E9" s="298">
        <f t="shared" si="0"/>
        <v>91.833369001555724</v>
      </c>
    </row>
    <row r="10" spans="1:5" ht="60" hidden="1">
      <c r="A10" s="294">
        <v>5</v>
      </c>
      <c r="B10" s="295" t="s">
        <v>61</v>
      </c>
      <c r="C10" s="296">
        <v>10000</v>
      </c>
      <c r="D10" s="297">
        <v>9008.02</v>
      </c>
      <c r="E10" s="298">
        <f t="shared" si="0"/>
        <v>90.080200000000005</v>
      </c>
    </row>
    <row r="11" spans="1:5" hidden="1">
      <c r="A11" s="294">
        <v>6</v>
      </c>
      <c r="B11" s="299" t="s">
        <v>62</v>
      </c>
      <c r="C11" s="296">
        <f>6270+6000+1356624.3</f>
        <v>1368894.3</v>
      </c>
      <c r="D11" s="297">
        <f>1008.2+1058837.3</f>
        <v>1059845.5</v>
      </c>
      <c r="E11" s="298">
        <f t="shared" si="0"/>
        <v>77.423472360137666</v>
      </c>
    </row>
    <row r="12" spans="1:5" hidden="1">
      <c r="A12" s="294">
        <v>7</v>
      </c>
      <c r="B12" s="299" t="s">
        <v>63</v>
      </c>
      <c r="C12" s="296">
        <f>10846.9+38153.1</f>
        <v>49000</v>
      </c>
      <c r="D12" s="297">
        <f>10782.6+37935.8</f>
        <v>48718.400000000001</v>
      </c>
      <c r="E12" s="298">
        <f t="shared" si="0"/>
        <v>99.425306122448987</v>
      </c>
    </row>
    <row r="13" spans="1:5" ht="45" hidden="1">
      <c r="A13" s="294">
        <v>8</v>
      </c>
      <c r="B13" s="295" t="s">
        <v>64</v>
      </c>
      <c r="C13" s="296">
        <f>5000+7500</f>
        <v>12500</v>
      </c>
      <c r="D13" s="297">
        <f>6750+87.9</f>
        <v>6837.9</v>
      </c>
      <c r="E13" s="298">
        <f t="shared" si="0"/>
        <v>54.703199999999995</v>
      </c>
    </row>
    <row r="14" spans="1:5" hidden="1">
      <c r="A14" s="300">
        <v>9</v>
      </c>
      <c r="B14" s="301" t="s">
        <v>65</v>
      </c>
      <c r="C14" s="302">
        <f>30371.3+70+14189</f>
        <v>44630.3</v>
      </c>
      <c r="D14" s="303">
        <f>17841.9+70</f>
        <v>17911.900000000001</v>
      </c>
      <c r="E14" s="304">
        <f t="shared" si="0"/>
        <v>40.133944876014723</v>
      </c>
    </row>
    <row r="15" spans="1:5" ht="15.75" hidden="1" thickBot="1">
      <c r="A15" s="305"/>
      <c r="B15" s="306" t="s">
        <v>33</v>
      </c>
      <c r="C15" s="307">
        <f>SUM(C6:C14)</f>
        <v>2781872.5999999996</v>
      </c>
      <c r="D15" s="308">
        <f>SUM(D6:D14)</f>
        <v>2234876.3199999998</v>
      </c>
      <c r="E15" s="309">
        <f t="shared" si="0"/>
        <v>80.337119679743779</v>
      </c>
    </row>
    <row r="16" spans="1:5" hidden="1"/>
    <row r="17" spans="1:7" hidden="1"/>
    <row r="18" spans="1:7" hidden="1"/>
    <row r="19" spans="1:7" hidden="1"/>
    <row r="20" spans="1:7" hidden="1"/>
    <row r="21" spans="1:7" hidden="1"/>
    <row r="22" spans="1:7" hidden="1"/>
    <row r="23" spans="1:7" ht="84.75" customHeight="1">
      <c r="A23" s="368" t="s">
        <v>125</v>
      </c>
      <c r="B23" s="368"/>
      <c r="C23" s="368"/>
      <c r="D23" s="368"/>
      <c r="E23" s="368"/>
    </row>
    <row r="24" spans="1:7">
      <c r="E24" s="310" t="s">
        <v>78</v>
      </c>
    </row>
    <row r="25" spans="1:7" ht="83.25" customHeight="1">
      <c r="A25" s="354" t="s">
        <v>52</v>
      </c>
      <c r="B25" s="354" t="s">
        <v>53</v>
      </c>
      <c r="C25" s="355" t="s">
        <v>126</v>
      </c>
      <c r="D25" s="355" t="s">
        <v>127</v>
      </c>
      <c r="E25" s="355" t="s">
        <v>56</v>
      </c>
    </row>
    <row r="26" spans="1:7" ht="24.6" customHeight="1">
      <c r="A26" s="356"/>
      <c r="B26" s="357" t="s">
        <v>96</v>
      </c>
      <c r="C26" s="358">
        <f>C27+C46+C47</f>
        <v>14072398.5</v>
      </c>
      <c r="D26" s="358">
        <f>D27+D46+D47</f>
        <v>2665898.8999999994</v>
      </c>
      <c r="E26" s="359">
        <f>D26/C26*100</f>
        <v>18.944168614895318</v>
      </c>
      <c r="F26" s="320"/>
      <c r="G26" s="320"/>
    </row>
    <row r="27" spans="1:7" ht="37.9" customHeight="1">
      <c r="A27" s="354" t="s">
        <v>115</v>
      </c>
      <c r="B27" s="360" t="s">
        <v>116</v>
      </c>
      <c r="C27" s="359">
        <f>C28+C33+C34+C32</f>
        <v>13782305</v>
      </c>
      <c r="D27" s="359">
        <f>D28+D33+D34+D32</f>
        <v>2629332.9999999995</v>
      </c>
      <c r="E27" s="359">
        <f>D27/C27*100</f>
        <v>19.077599864463888</v>
      </c>
    </row>
    <row r="28" spans="1:7" ht="37.9" customHeight="1">
      <c r="A28" s="354">
        <v>1</v>
      </c>
      <c r="B28" s="361" t="s">
        <v>117</v>
      </c>
      <c r="C28" s="408">
        <v>500519.9</v>
      </c>
      <c r="D28" s="408">
        <v>171109.3</v>
      </c>
      <c r="E28" s="362">
        <f>D28/C28*100</f>
        <v>34.186313071668074</v>
      </c>
    </row>
    <row r="29" spans="1:7" ht="35.25" hidden="1" customHeight="1">
      <c r="A29" s="354"/>
      <c r="B29" s="363" t="s">
        <v>72</v>
      </c>
      <c r="C29" s="409"/>
      <c r="D29" s="409"/>
      <c r="E29" s="362" t="e">
        <f t="shared" ref="E29:E44" si="1">D29/C29*100</f>
        <v>#DIV/0!</v>
      </c>
    </row>
    <row r="30" spans="1:7" ht="34.5" hidden="1" customHeight="1">
      <c r="A30" s="354"/>
      <c r="B30" s="363" t="s">
        <v>73</v>
      </c>
      <c r="C30" s="409"/>
      <c r="D30" s="409"/>
      <c r="E30" s="362" t="e">
        <f t="shared" si="1"/>
        <v>#DIV/0!</v>
      </c>
    </row>
    <row r="31" spans="1:7" ht="39.75" hidden="1" customHeight="1">
      <c r="A31" s="354"/>
      <c r="B31" s="363" t="s">
        <v>74</v>
      </c>
      <c r="C31" s="409"/>
      <c r="D31" s="409"/>
      <c r="E31" s="362" t="e">
        <f t="shared" si="1"/>
        <v>#DIV/0!</v>
      </c>
    </row>
    <row r="32" spans="1:7" ht="36" customHeight="1">
      <c r="A32" s="354">
        <v>2</v>
      </c>
      <c r="B32" s="361" t="s">
        <v>119</v>
      </c>
      <c r="C32" s="408">
        <v>17528.099999999999</v>
      </c>
      <c r="D32" s="408">
        <v>0</v>
      </c>
      <c r="E32" s="362">
        <f>D32/C32*100</f>
        <v>0</v>
      </c>
    </row>
    <row r="33" spans="1:10" ht="36.6" customHeight="1">
      <c r="A33" s="354">
        <v>3</v>
      </c>
      <c r="B33" s="361" t="s">
        <v>118</v>
      </c>
      <c r="C33" s="408">
        <v>13140152.4</v>
      </c>
      <c r="D33" s="408">
        <v>2425106.2999999998</v>
      </c>
      <c r="E33" s="362">
        <f t="shared" si="1"/>
        <v>18.455693862424301</v>
      </c>
    </row>
    <row r="34" spans="1:10" ht="36.6" customHeight="1">
      <c r="A34" s="354">
        <v>4</v>
      </c>
      <c r="B34" s="361" t="s">
        <v>81</v>
      </c>
      <c r="C34" s="408">
        <v>124104.6</v>
      </c>
      <c r="D34" s="408">
        <v>33117.4</v>
      </c>
      <c r="E34" s="362">
        <f t="shared" si="1"/>
        <v>26.685070496983997</v>
      </c>
    </row>
    <row r="35" spans="1:10" ht="97.5" hidden="1" customHeight="1" thickBot="1">
      <c r="A35" s="364"/>
      <c r="B35" s="361"/>
      <c r="C35" s="408">
        <v>112.4</v>
      </c>
      <c r="D35" s="408"/>
      <c r="E35" s="362">
        <f t="shared" si="1"/>
        <v>0</v>
      </c>
    </row>
    <row r="36" spans="1:10" ht="44.25" hidden="1" customHeight="1">
      <c r="A36" s="364">
        <v>4</v>
      </c>
      <c r="B36" s="361" t="s">
        <v>71</v>
      </c>
      <c r="C36" s="408"/>
      <c r="D36" s="408"/>
      <c r="E36" s="362" t="e">
        <f t="shared" si="1"/>
        <v>#DIV/0!</v>
      </c>
    </row>
    <row r="37" spans="1:10" ht="44.25" hidden="1" customHeight="1">
      <c r="A37" s="364">
        <v>5</v>
      </c>
      <c r="B37" s="361"/>
      <c r="C37" s="408"/>
      <c r="D37" s="408"/>
      <c r="E37" s="362" t="e">
        <f t="shared" si="1"/>
        <v>#DIV/0!</v>
      </c>
    </row>
    <row r="38" spans="1:10" ht="44.25" hidden="1" customHeight="1" thickBot="1">
      <c r="A38" s="354" t="s">
        <v>82</v>
      </c>
      <c r="B38" s="365" t="s">
        <v>87</v>
      </c>
      <c r="C38" s="410">
        <v>29692.1</v>
      </c>
      <c r="D38" s="410">
        <v>15601.6</v>
      </c>
      <c r="E38" s="358">
        <f t="shared" si="1"/>
        <v>52.544616244725027</v>
      </c>
      <c r="J38" s="351"/>
    </row>
    <row r="39" spans="1:10" ht="44.25" hidden="1" customHeight="1" thickBot="1">
      <c r="A39" s="354" t="s">
        <v>88</v>
      </c>
      <c r="B39" s="361" t="s">
        <v>89</v>
      </c>
      <c r="C39" s="408">
        <v>172359.4</v>
      </c>
      <c r="D39" s="408">
        <v>128026.1</v>
      </c>
      <c r="E39" s="362">
        <f t="shared" si="1"/>
        <v>74.278571403706451</v>
      </c>
      <c r="J39" s="351"/>
    </row>
    <row r="40" spans="1:10" ht="44.25" hidden="1" customHeight="1">
      <c r="A40" s="354" t="s">
        <v>91</v>
      </c>
      <c r="B40" s="361" t="s">
        <v>66</v>
      </c>
      <c r="C40" s="408">
        <v>1621.4</v>
      </c>
      <c r="D40" s="408">
        <v>1052.5999999999999</v>
      </c>
      <c r="E40" s="362">
        <f t="shared" si="1"/>
        <v>64.919205624768708</v>
      </c>
    </row>
    <row r="41" spans="1:10" ht="44.25" hidden="1" customHeight="1">
      <c r="A41" s="354" t="s">
        <v>92</v>
      </c>
      <c r="B41" s="361" t="s">
        <v>83</v>
      </c>
      <c r="C41" s="408">
        <v>13000</v>
      </c>
      <c r="D41" s="408">
        <v>6888.1</v>
      </c>
      <c r="E41" s="362">
        <f t="shared" si="1"/>
        <v>52.985384615384625</v>
      </c>
    </row>
    <row r="42" spans="1:10" ht="44.25" hidden="1" customHeight="1" thickBot="1">
      <c r="A42" s="354"/>
      <c r="B42" s="361"/>
      <c r="C42" s="408"/>
      <c r="D42" s="408"/>
      <c r="E42" s="362" t="e">
        <f t="shared" si="1"/>
        <v>#DIV/0!</v>
      </c>
    </row>
    <row r="43" spans="1:10" ht="44.25" hidden="1" customHeight="1">
      <c r="A43" s="354" t="s">
        <v>90</v>
      </c>
      <c r="B43" s="361" t="s">
        <v>94</v>
      </c>
      <c r="C43" s="408">
        <v>613.70000000000005</v>
      </c>
      <c r="D43" s="408">
        <v>0</v>
      </c>
      <c r="E43" s="362">
        <f t="shared" si="1"/>
        <v>0</v>
      </c>
    </row>
    <row r="44" spans="1:10" ht="44.25" hidden="1" customHeight="1" thickBot="1">
      <c r="A44" s="354" t="s">
        <v>93</v>
      </c>
      <c r="B44" s="361" t="s">
        <v>65</v>
      </c>
      <c r="C44" s="408">
        <v>48596.3</v>
      </c>
      <c r="D44" s="408">
        <v>27217.1</v>
      </c>
      <c r="E44" s="362">
        <f t="shared" si="1"/>
        <v>56.006527245901424</v>
      </c>
    </row>
    <row r="45" spans="1:10" ht="86.25" hidden="1" customHeight="1" thickBot="1">
      <c r="A45" s="354"/>
      <c r="B45" s="365"/>
      <c r="C45" s="411"/>
      <c r="D45" s="411"/>
      <c r="E45" s="362"/>
    </row>
    <row r="46" spans="1:10" ht="97.9" customHeight="1">
      <c r="A46" s="354" t="s">
        <v>82</v>
      </c>
      <c r="B46" s="366" t="s">
        <v>120</v>
      </c>
      <c r="C46" s="411">
        <v>131000</v>
      </c>
      <c r="D46" s="411">
        <v>36565.9</v>
      </c>
      <c r="E46" s="358">
        <f>D46/C46*100</f>
        <v>27.912900763358778</v>
      </c>
    </row>
    <row r="47" spans="1:10" ht="67.900000000000006" customHeight="1">
      <c r="A47" s="354" t="s">
        <v>88</v>
      </c>
      <c r="B47" s="365" t="s">
        <v>121</v>
      </c>
      <c r="C47" s="411">
        <v>159093.5</v>
      </c>
      <c r="D47" s="411">
        <v>0</v>
      </c>
      <c r="E47" s="358">
        <f>D47/C47*100</f>
        <v>0</v>
      </c>
    </row>
    <row r="52" spans="3:4">
      <c r="C52" s="320"/>
      <c r="D52" s="320"/>
    </row>
  </sheetData>
  <mergeCells count="1">
    <mergeCell ref="A23:E2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 полугодие 2015 года</vt:lpstr>
      <vt:lpstr>2 кв. 2021 год</vt:lpstr>
      <vt:lpstr>ЗП 2016</vt:lpstr>
      <vt:lpstr>Соц-эк показатели</vt:lpstr>
      <vt:lpstr>Показатели транспортной работы</vt:lpstr>
      <vt:lpstr>зп</vt:lpstr>
      <vt:lpstr>ЗП2</vt:lpstr>
      <vt:lpstr> I квартал 2022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2022-04-12T06:33:15Z</dcterms:modified>
</cp:coreProperties>
</file>